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info\electro\2018\"/>
    </mc:Choice>
  </mc:AlternateContent>
  <bookViews>
    <workbookView xWindow="480" yWindow="285" windowWidth="21840" windowHeight="10635" activeTab="2"/>
  </bookViews>
  <sheets>
    <sheet name="Прил1" sheetId="1" r:id="rId1"/>
    <sheet name="Раздел2 прил2" sheetId="4" r:id="rId2"/>
    <sheet name="Раздел3 прил5" sheetId="2" r:id="rId3"/>
  </sheets>
  <definedNames>
    <definedName name="TABLE" localSheetId="1">'Раздел2 прил2'!$A$7:$J$47</definedName>
    <definedName name="TABLE" localSheetId="2">'Раздел3 прил5'!$A$8:$G$48</definedName>
    <definedName name="_xlnm.Print_Titles" localSheetId="1">'Раздел2 прил2'!$7:$9</definedName>
    <definedName name="_xlnm.Print_Titles" localSheetId="2">'Раздел3 прил5'!$8:$9</definedName>
    <definedName name="_xlnm.Print_Area" localSheetId="0">Прил1!$A$1:$G$18</definedName>
    <definedName name="_xlnm.Print_Area" localSheetId="1">'Раздел2 прил2'!$A$1:$J$53</definedName>
    <definedName name="_xlnm.Print_Area" localSheetId="2">'Раздел3 прил5'!$A$1:$K$54</definedName>
  </definedNames>
  <calcPr calcId="152511" fullCalcOnLoad="1"/>
</workbook>
</file>

<file path=xl/calcChain.xml><?xml version="1.0" encoding="utf-8"?>
<calcChain xmlns="http://schemas.openxmlformats.org/spreadsheetml/2006/main">
  <c r="K28" i="4" l="1"/>
  <c r="I19" i="2" s="1"/>
  <c r="K19" i="2" s="1"/>
  <c r="J19" i="2" s="1"/>
  <c r="L28" i="4"/>
  <c r="G42" i="4"/>
  <c r="G43" i="4" s="1"/>
  <c r="I42" i="4"/>
  <c r="J22" i="4"/>
  <c r="I21" i="4"/>
  <c r="D21" i="4"/>
  <c r="J11" i="4"/>
  <c r="J12" i="4" s="1"/>
  <c r="H12" i="4"/>
  <c r="H14" i="4" s="1"/>
  <c r="E12" i="4"/>
  <c r="E14" i="4" s="1"/>
  <c r="E13" i="4"/>
  <c r="I24" i="2"/>
  <c r="J24" i="2" s="1"/>
  <c r="K24" i="2" s="1"/>
  <c r="I43" i="4"/>
  <c r="D43" i="4"/>
  <c r="E33" i="4"/>
  <c r="D33" i="4"/>
  <c r="E32" i="4"/>
  <c r="D32" i="4"/>
  <c r="H16" i="4"/>
  <c r="E16" i="4"/>
  <c r="E40" i="4"/>
  <c r="H40" i="4"/>
  <c r="J40" i="4"/>
  <c r="J16" i="4" l="1"/>
  <c r="J14" i="4"/>
  <c r="I17" i="2"/>
  <c r="K17" i="2" s="1"/>
  <c r="J17" i="2" s="1"/>
  <c r="I18" i="2"/>
  <c r="K18" i="2" s="1"/>
  <c r="J18" i="2" s="1"/>
</calcChain>
</file>

<file path=xl/comments1.xml><?xml version="1.0" encoding="utf-8"?>
<comments xmlns="http://schemas.openxmlformats.org/spreadsheetml/2006/main">
  <authors>
    <author>Огирчук С.А.</author>
  </authors>
  <commentList>
    <comment ref="H11" authorId="0" shapeId="0">
      <text>
        <r>
          <rPr>
            <b/>
            <sz val="8"/>
            <color indexed="81"/>
            <rFont val="Tahoma"/>
            <charset val="1"/>
          </rPr>
          <t>Огирчук С.А.:</t>
        </r>
        <r>
          <rPr>
            <sz val="8"/>
            <color indexed="81"/>
            <rFont val="Tahoma"/>
            <charset val="1"/>
          </rPr>
          <t xml:space="preserve">
Тариф не утвержден на 2017 год</t>
        </r>
      </text>
    </comment>
    <comment ref="D42" authorId="0" shapeId="0">
      <text>
        <r>
          <rPr>
            <b/>
            <sz val="8"/>
            <color indexed="81"/>
            <rFont val="Tahoma"/>
            <charset val="1"/>
          </rPr>
          <t>Огирчук С.А.:</t>
        </r>
        <r>
          <rPr>
            <sz val="8"/>
            <color indexed="81"/>
            <rFont val="Tahoma"/>
            <charset val="1"/>
          </rPr>
          <t xml:space="preserve">
суммарно 7 аэропортов</t>
        </r>
      </text>
    </comment>
  </commentList>
</comments>
</file>

<file path=xl/sharedStrings.xml><?xml version="1.0" encoding="utf-8"?>
<sst xmlns="http://schemas.openxmlformats.org/spreadsheetml/2006/main" count="262" uniqueCount="189">
  <si>
    <t>Наименование организации</t>
  </si>
  <si>
    <t>ИНН</t>
  </si>
  <si>
    <t>1101141183</t>
  </si>
  <si>
    <t>КПП</t>
  </si>
  <si>
    <t>Местонаходжение (адрес)</t>
  </si>
  <si>
    <t>г.Сыктывкар, ул.Советская,  д.67</t>
  </si>
  <si>
    <t>А.Н. Пономарев</t>
  </si>
  <si>
    <t>ставка на оплату технологического расхода (потерь)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</si>
  <si>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</si>
  <si>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</si>
  <si>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</si>
  <si>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</si>
  <si>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</si>
  <si>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</si>
  <si>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</si>
  <si>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</si>
  <si>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</si>
  <si>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</si>
  <si>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</si>
  <si>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</si>
  <si>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</si>
  <si>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</si>
  <si>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руб./МВт в мес.</t>
  </si>
  <si>
    <t>руб./МВт·ч</t>
  </si>
  <si>
    <t>1.2.</t>
  </si>
  <si>
    <t xml:space="preserve">услуги по передаче электрической энергии (мощности) </t>
  </si>
  <si>
    <t>двухставочный тариф</t>
  </si>
  <si>
    <t>ставка на содержание сетей</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</si>
  <si>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</si>
  <si>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</si>
  <si>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</si>
  <si>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</si>
  <si>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</si>
  <si>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</si>
  <si>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</si>
  <si>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</si>
  <si>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</si>
  <si>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</si>
  <si>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</si>
  <si>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</si>
  <si>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</si>
  <si>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</si>
  <si>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</si>
  <si>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</si>
  <si>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</si>
  <si>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</si>
  <si>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</si>
  <si>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</si>
  <si>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</si>
  <si>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</si>
  <si>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</si>
  <si>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</si>
  <si>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</si>
  <si>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</si>
  <si>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</si>
  <si>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</si>
  <si>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</si>
  <si>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</si>
  <si>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</si>
  <si>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</si>
  <si>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</si>
  <si>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</si>
  <si>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</si>
  <si>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</si>
  <si>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</si>
  <si>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</si>
  <si>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</si>
  <si>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</si>
  <si>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</si>
  <si>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</si>
  <si>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</si>
  <si>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</si>
  <si>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</si>
  <si>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</si>
  <si>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</si>
  <si>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</si>
  <si>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</si>
  <si>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</si>
  <si>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</si>
  <si>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</si>
  <si>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Единица измерения</t>
  </si>
  <si>
    <t>Фактические показатели 
за год, предшествующий базовому периоду</t>
  </si>
  <si>
    <t>Предложения 
на расчетный период регулирования</t>
  </si>
  <si>
    <t>МВт</t>
  </si>
  <si>
    <t>5.</t>
  </si>
  <si>
    <t>Показатели численности персонала и фонда оплаты труда по регулируемым видам деятельности</t>
  </si>
  <si>
    <t>человек</t>
  </si>
  <si>
    <t>Чистая прибыль (убыток)</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</si>
  <si>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</si>
  <si>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</si>
  <si>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</si>
  <si>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</si>
  <si>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</si>
  <si>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</si>
  <si>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</si>
  <si>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</si>
  <si>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</si>
  <si>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</si>
  <si>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</si>
  <si>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</si>
  <si>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</si>
  <si>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МВт·ч</t>
  </si>
  <si>
    <t xml:space="preserve">
3.4.</t>
  </si>
  <si>
    <t xml:space="preserve">
тыс. кВт·ч</t>
  </si>
  <si>
    <t>3.5.</t>
  </si>
  <si>
    <t>тыс. кВт·ч</t>
  </si>
  <si>
    <t>3.6.</t>
  </si>
  <si>
    <t>3.7.</t>
  </si>
  <si>
    <t>3.8.</t>
  </si>
  <si>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</si>
  <si>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</si>
  <si>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</si>
  <si>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</si>
  <si>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</si>
  <si>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</si>
  <si>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</si>
  <si>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</si>
  <si>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</si>
  <si>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у.е.</t>
  </si>
  <si>
    <t>тыс. рублей (у.е.)</t>
  </si>
  <si>
    <t>5.1.</t>
  </si>
  <si>
    <t>Среднесписочная численность персонала</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</si>
  <si>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</si>
  <si>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</si>
  <si>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</si>
  <si>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</si>
  <si>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</si>
  <si>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</si>
  <si>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</si>
  <si>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</si>
  <si>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</si>
  <si>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</si>
  <si>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</si>
  <si>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</si>
  <si>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</si>
  <si>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</si>
  <si>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</si>
  <si>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</si>
  <si>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</si>
  <si>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</si>
  <si>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</si>
  <si>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</si>
  <si>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</si>
  <si>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</si>
  <si>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</si>
  <si>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</si>
  <si>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Полное наименование организации</t>
  </si>
  <si>
    <t>Акционерное общество "Комиавиатранс"</t>
  </si>
  <si>
    <t>Фактический адрес</t>
  </si>
  <si>
    <t>АО "Комиавиатранс"</t>
  </si>
  <si>
    <t>Ф.И.О. руководителя</t>
  </si>
  <si>
    <t>Адрес электронной почты</t>
  </si>
  <si>
    <t>Контактный телефон</t>
  </si>
  <si>
    <t>Факс</t>
  </si>
  <si>
    <t>Пономарев Александр Николаевич</t>
  </si>
  <si>
    <t>(8212) 280-300 (приемная)</t>
  </si>
  <si>
    <t>(8212) 21-57-16</t>
  </si>
  <si>
    <t>mail@komiaviatrans.ru</t>
  </si>
  <si>
    <t xml:space="preserve">Генеральный директор АО "Комиавиатранс" </t>
  </si>
  <si>
    <t>2016 год</t>
  </si>
  <si>
    <t>м.п.</t>
  </si>
  <si>
    <t>М.П.</t>
  </si>
  <si>
    <t>Коллективный договор 
АО "Комиавиатранс"
 (принят 21.01.2011 года)</t>
  </si>
  <si>
    <t>-</t>
  </si>
  <si>
    <t>Объем полезного отпуска электроэнергии сторонним потребителям</t>
  </si>
  <si>
    <t>3.4.1.</t>
  </si>
  <si>
    <t>АО "Комиавиатранс" в области передачи электрической энергии</t>
  </si>
  <si>
    <t>Расходы на весь объем передачи электроэнергии, включающей собственное потребление</t>
  </si>
  <si>
    <t>Расходы на объем передачи электроэнергии субабонентам</t>
  </si>
  <si>
    <t>Расходы на содержание сетей, всего</t>
  </si>
  <si>
    <t>2017 год</t>
  </si>
  <si>
    <t>руб./ 
кВт в мес.</t>
  </si>
  <si>
    <t>руб./ 
кВт·ч</t>
  </si>
  <si>
    <t>руб./
кВт·ч</t>
  </si>
  <si>
    <t>руб./
МВт·ч</t>
  </si>
  <si>
    <t>с 01ноября</t>
  </si>
  <si>
    <t>Приказ Службы Республики Коми по тарифам от 20.10.2016г
 № 42/8</t>
  </si>
  <si>
    <t>Приказ Службы Республики Коми по тарифам от 20.10.2016г 
№ 42/10</t>
  </si>
  <si>
    <t>Приказ Службы Республики Коми по тарифам от 30.12.2015г 
№ 86/18</t>
  </si>
  <si>
    <t>Приказ Службы Республики Коми по тарифам от 21.12.2015г 
№ 83/4</t>
  </si>
  <si>
    <t>6% 
Приказ Службы Республики Коми по тарифам от 20.10.2016г  № 42/22</t>
  </si>
  <si>
    <t>Программа энергоэффективности
 на 2016-2018 годы , утверждена генеральным директором АО "Комиавиатранс" 05.02.2015г ; Приказ от 14.07.2016г № 329/1 "О внесении изменений в действующую программу в области энергосбережения и энергоэффективности"</t>
  </si>
  <si>
    <t>2017 год утв. Сл Республики Коми по тарифам</t>
  </si>
  <si>
    <t>2018 год (прогноз)</t>
  </si>
  <si>
    <t xml:space="preserve">Ожидаемые показатели 
АО "Комиавиатранс" </t>
  </si>
  <si>
    <t>2018 год</t>
  </si>
  <si>
    <t>Предложения АО "Комиавиатранс"  на 2018 год</t>
  </si>
  <si>
    <r>
      <t xml:space="preserve">ПРЕДЛОЖЕНИЕ 
о размере цен (тарифов), долгосрочных параметров регулирования тарифа
 на услуги по передаче электрической энергии АО "Комиавиатранс" </t>
    </r>
    <r>
      <rPr>
        <b/>
        <sz val="12"/>
        <color indexed="12"/>
        <rFont val="Times New Roman"/>
        <family val="1"/>
        <charset val="204"/>
      </rPr>
      <t>на 2018 год</t>
    </r>
  </si>
  <si>
    <r>
      <t xml:space="preserve">Показатели, 2017 год ожидаемые 
на базовый период </t>
    </r>
    <r>
      <rPr>
        <vertAlign val="superscript"/>
        <sz val="12"/>
        <color indexed="12"/>
        <rFont val="Times New Roman"/>
        <family val="1"/>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</si>
</sst>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
    <numFmt numFmtId="173" formatCode="0.0%"/>
    <numFmt numFmtId="182" formatCode="0.000"/>
  </numFmts>
  <fonts count="49"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Calibri"/>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2"/>
      <color indexed="8"/>
      <name val="Times New Roman"/>
      <family val="1"/>
      <charset val="204"/>
    </font>
    <font>
      <vertAlign val="superscript"/>
      <sz val="12"/>
      <name val="Times New Roman"/>
      <family val="1"/>
      <charset val="204"/>
    </font>
    <font>
      <i/>
      <sz val="12"/>
      <name val="Times New Roman"/>
      <family val="1"/>
      <charset val="204"/>
    </font>
    <font>
      <vertAlign val="superscript"/>
      <sz val="10"/>
      <name val="Times New Roman"/>
      <family val="1"/>
      <charset val="204"/>
    </font>
    <font>
      <b/>
      <sz val="11"/>
      <color indexed="8"/>
      <name val="Times New Roman"/>
      <family val="1"/>
      <charset val="204"/>
    </font>
    <font>
      <b/>
      <sz val="12"/>
      <name val="Times New Roman"/>
      <family val="1"/>
      <charset val="204"/>
    </font>
    <font>
      <b/>
      <sz val="12"/>
      <color indexed="12"/>
      <name val="Times New Roman"/>
      <family val="1"/>
      <charset val="204"/>
    </font>
    <font>
      <b/>
      <sz val="12"/>
      <color indexed="8"/>
      <name val="Times New Roman"/>
      <family val="1"/>
      <charset val="204"/>
    </font>
    <font>
      <u/>
      <sz val="12"/>
      <color indexed="12"/>
      <name val="Times New Roman"/>
      <family val="1"/>
      <charset val="204"/>
    </font>
    <font>
      <b/>
      <sz val="10"/>
      <color indexed="12"/>
      <name val="Times New Roman"/>
      <family val="1"/>
      <charset val="204"/>
    </font>
    <font>
      <sz val="10"/>
      <color indexed="12"/>
      <name val="Times New Roman"/>
      <family val="1"/>
      <charset val="204"/>
    </font>
    <font>
      <sz val="11"/>
      <color indexed="10"/>
      <name val="Times New Roman"/>
      <family val="1"/>
      <charset val="204"/>
    </font>
    <font>
      <sz val="9"/>
      <name val="Times New Roman"/>
      <family val="1"/>
      <charset val="204"/>
    </font>
    <font>
      <sz val="12"/>
      <color indexed="12"/>
      <name val="Times New Roman"/>
      <family val="1"/>
      <charset val="204"/>
    </font>
    <font>
      <sz val="12"/>
      <color indexed="10"/>
      <name val="Times New Roman"/>
      <family val="1"/>
      <charset val="204"/>
    </font>
    <font>
      <sz val="8"/>
      <color indexed="81"/>
      <name val="Tahoma"/>
      <charset val="1"/>
    </font>
    <font>
      <b/>
      <sz val="8"/>
      <color indexed="81"/>
      <name val="Tahoma"/>
      <charset val="1"/>
    </font>
    <font>
      <sz val="12"/>
      <color indexed="9"/>
      <name val="Times New Roman"/>
      <family val="1"/>
      <charset val="204"/>
    </font>
    <font>
      <sz val="11"/>
      <color indexed="9"/>
      <name val="Times New Roman"/>
      <family val="1"/>
      <charset val="204"/>
    </font>
    <font>
      <vertAlign val="superscript"/>
      <sz val="12"/>
      <color indexed="12"/>
      <name val="Times New Roman"/>
      <family val="1"/>
      <charset val="204"/>
    </font>
    <font>
      <sz val="11"/>
      <color indexed="12"/>
      <name val="Times New Roman"/>
      <family val="1"/>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9">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2" borderId="7" applyNumberFormat="0" applyAlignment="0" applyProtection="0"/>
    <xf numFmtId="0" fontId="12" fillId="0" borderId="0" applyNumberFormat="0" applyFill="0" applyBorder="0" applyAlignment="0" applyProtection="0"/>
    <xf numFmtId="0" fontId="13" fillId="13" borderId="0" applyNumberFormat="0" applyBorder="0" applyAlignment="0" applyProtection="0"/>
    <xf numFmtId="0" fontId="1" fillId="0" borderId="0"/>
    <xf numFmtId="0" fontId="20" fillId="0" borderId="0"/>
    <xf numFmtId="0" fontId="20" fillId="0" borderId="0"/>
    <xf numFmtId="0" fontId="14" fillId="2" borderId="0" applyNumberFormat="0" applyBorder="0" applyAlignment="0" applyProtection="0"/>
    <xf numFmtId="0" fontId="15" fillId="0" borderId="0" applyNumberFormat="0" applyFill="0" applyBorder="0" applyAlignment="0" applyProtection="0"/>
    <xf numFmtId="0" fontId="1" fillId="14"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cellStyleXfs>
  <cellXfs count="95">
    <xf numFmtId="0" fontId="0" fillId="0" borderId="0" xfId="0"/>
    <xf numFmtId="0" fontId="0" fillId="0" borderId="0" xfId="0" applyFill="1"/>
    <xf numFmtId="0" fontId="0" fillId="0" borderId="0" xfId="0" applyFill="1" applyBorder="1" applyAlignment="1">
      <alignment horizontal="center" vertical="center" wrapText="1"/>
    </xf>
    <xf numFmtId="0" fontId="19" fillId="0" borderId="0" xfId="0" applyFont="1" applyFill="1" applyAlignment="1">
      <alignment vertical="center" wrapText="1"/>
    </xf>
    <xf numFmtId="0" fontId="21" fillId="0" borderId="0" xfId="21" applyFont="1"/>
    <xf numFmtId="0" fontId="24" fillId="0" borderId="10" xfId="19" applyFont="1" applyBorder="1" applyAlignment="1">
      <alignment horizontal="center" vertical="center" wrapText="1"/>
    </xf>
    <xf numFmtId="0" fontId="25" fillId="0" borderId="0" xfId="21" applyFont="1" applyAlignment="1">
      <alignment horizontal="center" vertical="center" wrapText="1"/>
    </xf>
    <xf numFmtId="0" fontId="25" fillId="0" borderId="0" xfId="21" applyFont="1" applyAlignment="1">
      <alignment vertical="top"/>
    </xf>
    <xf numFmtId="0" fontId="27" fillId="0" borderId="0" xfId="21" applyFont="1"/>
    <xf numFmtId="0" fontId="22" fillId="0" borderId="0" xfId="21" applyFont="1"/>
    <xf numFmtId="0" fontId="21" fillId="0" borderId="0" xfId="20" applyFont="1"/>
    <xf numFmtId="0" fontId="21" fillId="0" borderId="0" xfId="20" applyFont="1" applyAlignment="1">
      <alignment horizontal="center" vertical="center" wrapText="1"/>
    </xf>
    <xf numFmtId="0" fontId="21" fillId="0" borderId="0" xfId="20" applyFont="1" applyAlignment="1">
      <alignment vertical="top"/>
    </xf>
    <xf numFmtId="0" fontId="21" fillId="0" borderId="0" xfId="20" applyFont="1" applyAlignment="1"/>
    <xf numFmtId="0" fontId="22" fillId="0" borderId="0" xfId="20" applyFont="1"/>
    <xf numFmtId="0" fontId="24" fillId="0" borderId="10" xfId="19" applyFont="1" applyBorder="1" applyAlignment="1">
      <alignment horizontal="center" vertical="top" wrapText="1"/>
    </xf>
    <xf numFmtId="0" fontId="24" fillId="0" borderId="10" xfId="19" applyFont="1" applyBorder="1" applyAlignment="1">
      <alignment horizontal="left" vertical="top" wrapText="1"/>
    </xf>
    <xf numFmtId="0" fontId="24" fillId="0" borderId="10" xfId="19" applyFont="1" applyBorder="1" applyAlignment="1">
      <alignment horizontal="center" vertical="top"/>
    </xf>
    <xf numFmtId="0" fontId="32" fillId="0" borderId="10" xfId="19" applyFont="1" applyBorder="1" applyAlignment="1">
      <alignment horizontal="left" vertical="top" wrapText="1"/>
    </xf>
    <xf numFmtId="0" fontId="33" fillId="0" borderId="0" xfId="21" applyFont="1"/>
    <xf numFmtId="0" fontId="24" fillId="0" borderId="0" xfId="0" applyFont="1" applyFill="1"/>
    <xf numFmtId="0" fontId="24" fillId="0" borderId="0" xfId="0" applyFont="1" applyFill="1" applyAlignment="1">
      <alignment horizontal="right"/>
    </xf>
    <xf numFmtId="0" fontId="28" fillId="0" borderId="0" xfId="0" applyFont="1" applyFill="1"/>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28" fillId="0" borderId="0" xfId="0" applyFont="1" applyFill="1" applyBorder="1" applyAlignment="1"/>
    <xf numFmtId="0" fontId="35" fillId="0" borderId="0" xfId="0" applyFont="1" applyFill="1" applyBorder="1" applyAlignment="1">
      <alignment horizontal="right"/>
    </xf>
    <xf numFmtId="0" fontId="39" fillId="0" borderId="10" xfId="19" applyFont="1" applyBorder="1" applyAlignment="1">
      <alignment horizontal="center" vertical="top"/>
    </xf>
    <xf numFmtId="182" fontId="40" fillId="0" borderId="10" xfId="19" applyNumberFormat="1" applyFont="1" applyBorder="1" applyAlignment="1">
      <alignment horizontal="center" vertical="center" wrapText="1"/>
    </xf>
    <xf numFmtId="0" fontId="24" fillId="0" borderId="10" xfId="19" applyFont="1" applyBorder="1" applyAlignment="1">
      <alignment horizontal="left" vertical="center" wrapText="1"/>
    </xf>
    <xf numFmtId="0" fontId="25" fillId="0" borderId="10" xfId="19" applyFont="1" applyBorder="1" applyAlignment="1">
      <alignment horizontal="center" vertical="center"/>
    </xf>
    <xf numFmtId="182" fontId="25" fillId="0" borderId="10" xfId="19" applyNumberFormat="1" applyFont="1" applyBorder="1" applyAlignment="1">
      <alignment horizontal="center" vertical="center"/>
    </xf>
    <xf numFmtId="0" fontId="24" fillId="0" borderId="10" xfId="19" applyFont="1" applyBorder="1" applyAlignment="1">
      <alignment horizontal="center" vertical="center"/>
    </xf>
    <xf numFmtId="4" fontId="21" fillId="0" borderId="0" xfId="20" applyNumberFormat="1" applyFont="1" applyAlignment="1">
      <alignment vertical="top"/>
    </xf>
    <xf numFmtId="9" fontId="45" fillId="0" borderId="10" xfId="25" applyFont="1" applyFill="1" applyBorder="1" applyAlignment="1">
      <alignment horizontal="center" vertical="center"/>
    </xf>
    <xf numFmtId="0" fontId="46" fillId="0" borderId="10" xfId="19" applyFont="1" applyBorder="1" applyAlignment="1">
      <alignment horizontal="center" vertical="center"/>
    </xf>
    <xf numFmtId="172" fontId="33" fillId="0" borderId="10" xfId="20" applyNumberFormat="1" applyFont="1" applyFill="1" applyBorder="1" applyAlignment="1">
      <alignment horizontal="center" vertical="center"/>
    </xf>
    <xf numFmtId="2" fontId="21" fillId="0" borderId="0" xfId="20" applyNumberFormat="1" applyFont="1" applyAlignment="1">
      <alignment vertical="top"/>
    </xf>
    <xf numFmtId="182" fontId="46" fillId="0" borderId="10" xfId="19" applyNumberFormat="1" applyFont="1" applyBorder="1" applyAlignment="1">
      <alignment horizontal="center" vertical="center"/>
    </xf>
    <xf numFmtId="0" fontId="48" fillId="0" borderId="10" xfId="19" applyFont="1" applyBorder="1" applyAlignment="1">
      <alignment horizontal="center" vertical="center"/>
    </xf>
    <xf numFmtId="182" fontId="48" fillId="0" borderId="10" xfId="19" applyNumberFormat="1" applyFont="1" applyBorder="1" applyAlignment="1">
      <alignment horizontal="center" vertical="center"/>
    </xf>
    <xf numFmtId="0" fontId="21" fillId="0" borderId="0" xfId="20" applyFont="1" applyFill="1"/>
    <xf numFmtId="0" fontId="21" fillId="0" borderId="10" xfId="20" applyFont="1" applyFill="1" applyBorder="1" applyAlignment="1">
      <alignment horizontal="center" vertical="center" wrapText="1"/>
    </xf>
    <xf numFmtId="0" fontId="21" fillId="0" borderId="14" xfId="20" applyFont="1" applyFill="1" applyBorder="1" applyAlignment="1">
      <alignment horizontal="center" vertical="center" wrapText="1"/>
    </xf>
    <xf numFmtId="0" fontId="21" fillId="0" borderId="15" xfId="20" applyFont="1" applyFill="1" applyBorder="1" applyAlignment="1">
      <alignment horizontal="center" vertical="center" wrapText="1"/>
    </xf>
    <xf numFmtId="0" fontId="41" fillId="0" borderId="15" xfId="20" applyFont="1" applyFill="1" applyBorder="1" applyAlignment="1">
      <alignment horizontal="center" vertical="center" wrapText="1"/>
    </xf>
    <xf numFmtId="0" fontId="38" fillId="0" borderId="10" xfId="20" applyFont="1" applyFill="1" applyBorder="1" applyAlignment="1">
      <alignment horizontal="center" vertical="center" wrapText="1"/>
    </xf>
    <xf numFmtId="0" fontId="37" fillId="0" borderId="10" xfId="20" applyFont="1" applyFill="1" applyBorder="1" applyAlignment="1">
      <alignment horizontal="center" vertical="center" wrapText="1"/>
    </xf>
    <xf numFmtId="0" fontId="21" fillId="0" borderId="10" xfId="20" applyFont="1" applyFill="1" applyBorder="1" applyAlignment="1">
      <alignment horizontal="left" vertical="center" wrapText="1"/>
    </xf>
    <xf numFmtId="0" fontId="21" fillId="0" borderId="10" xfId="20" applyFont="1" applyFill="1" applyBorder="1" applyAlignment="1">
      <alignment horizontal="center" vertical="center"/>
    </xf>
    <xf numFmtId="4" fontId="21" fillId="0" borderId="10" xfId="20" applyNumberFormat="1" applyFont="1" applyFill="1" applyBorder="1" applyAlignment="1">
      <alignment horizontal="center" vertical="center"/>
    </xf>
    <xf numFmtId="4" fontId="41" fillId="0" borderId="10" xfId="20" applyNumberFormat="1" applyFont="1" applyFill="1" applyBorder="1" applyAlignment="1">
      <alignment horizontal="center" vertical="center"/>
    </xf>
    <xf numFmtId="4" fontId="33" fillId="0" borderId="10" xfId="20" applyNumberFormat="1" applyFont="1" applyFill="1" applyBorder="1" applyAlignment="1">
      <alignment horizontal="center" vertical="center"/>
    </xf>
    <xf numFmtId="9" fontId="21" fillId="0" borderId="10" xfId="25" applyNumberFormat="1" applyFont="1" applyFill="1" applyBorder="1" applyAlignment="1">
      <alignment horizontal="center" vertical="center"/>
    </xf>
    <xf numFmtId="173" fontId="21" fillId="0" borderId="10" xfId="25" applyNumberFormat="1" applyFont="1" applyFill="1" applyBorder="1" applyAlignment="1">
      <alignment horizontal="center" vertical="center"/>
    </xf>
    <xf numFmtId="0" fontId="41" fillId="0" borderId="10" xfId="20" applyFont="1" applyFill="1" applyBorder="1" applyAlignment="1">
      <alignment horizontal="center" vertical="center"/>
    </xf>
    <xf numFmtId="49" fontId="21" fillId="0" borderId="10" xfId="20" applyNumberFormat="1" applyFont="1" applyFill="1" applyBorder="1" applyAlignment="1">
      <alignment horizontal="center" vertical="center"/>
    </xf>
    <xf numFmtId="172" fontId="21" fillId="0" borderId="10" xfId="20" applyNumberFormat="1" applyFont="1" applyFill="1" applyBorder="1" applyAlignment="1">
      <alignment horizontal="center" vertical="center"/>
    </xf>
    <xf numFmtId="172" fontId="41" fillId="0" borderId="10" xfId="20" applyNumberFormat="1" applyFont="1" applyFill="1" applyBorder="1" applyAlignment="1">
      <alignment horizontal="center" vertical="center"/>
    </xf>
    <xf numFmtId="0" fontId="30" fillId="0" borderId="10" xfId="20" applyFont="1" applyFill="1" applyBorder="1" applyAlignment="1">
      <alignment horizontal="left" vertical="center" wrapText="1"/>
    </xf>
    <xf numFmtId="4" fontId="42" fillId="0" borderId="10" xfId="20" applyNumberFormat="1" applyFont="1" applyFill="1" applyBorder="1" applyAlignment="1">
      <alignment horizontal="center" vertical="center"/>
    </xf>
    <xf numFmtId="172" fontId="42" fillId="0" borderId="10" xfId="20" applyNumberFormat="1" applyFont="1" applyFill="1" applyBorder="1" applyAlignment="1">
      <alignment horizontal="center" vertical="center"/>
    </xf>
    <xf numFmtId="0" fontId="41" fillId="0" borderId="10" xfId="20" applyFont="1" applyFill="1" applyBorder="1" applyAlignment="1">
      <alignment horizontal="center" vertical="center" wrapText="1"/>
    </xf>
    <xf numFmtId="0" fontId="27" fillId="0" borderId="0" xfId="20" applyFont="1" applyFill="1"/>
    <xf numFmtId="0" fontId="22" fillId="0" borderId="0" xfId="20" applyFont="1" applyFill="1"/>
    <xf numFmtId="0" fontId="21" fillId="0" borderId="0" xfId="20" applyFont="1" applyFill="1" applyAlignment="1">
      <alignment horizontal="right"/>
    </xf>
    <xf numFmtId="49"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xf>
    <xf numFmtId="0" fontId="35" fillId="0" borderId="0" xfId="0" applyFont="1" applyFill="1" applyBorder="1" applyAlignment="1">
      <alignment horizontal="left" wrapText="1"/>
    </xf>
    <xf numFmtId="0" fontId="35" fillId="0" borderId="0" xfId="0" applyFont="1" applyFill="1" applyAlignment="1">
      <alignment horizontal="center" vertical="center" wrapText="1"/>
    </xf>
    <xf numFmtId="0" fontId="36" fillId="0" borderId="10" xfId="10" applyFont="1" applyFill="1" applyBorder="1" applyAlignment="1" applyProtection="1">
      <alignment horizontal="center" vertical="center"/>
    </xf>
    <xf numFmtId="0" fontId="21" fillId="0" borderId="11" xfId="20" applyFont="1" applyFill="1" applyBorder="1" applyAlignment="1">
      <alignment horizontal="center" vertical="center" wrapText="1"/>
    </xf>
    <xf numFmtId="0" fontId="21" fillId="0" borderId="12" xfId="20" applyFont="1" applyFill="1" applyBorder="1" applyAlignment="1">
      <alignment horizontal="center" vertical="center" wrapText="1"/>
    </xf>
    <xf numFmtId="0" fontId="34" fillId="0" borderId="11" xfId="20" applyFont="1" applyFill="1" applyBorder="1" applyAlignment="1">
      <alignment horizontal="center" vertical="center" wrapText="1"/>
    </xf>
    <xf numFmtId="0" fontId="34" fillId="0" borderId="12" xfId="20" applyFont="1" applyFill="1" applyBorder="1" applyAlignment="1">
      <alignment horizontal="center" vertical="center" wrapText="1"/>
    </xf>
    <xf numFmtId="0" fontId="41" fillId="0" borderId="11" xfId="20" applyFont="1" applyFill="1" applyBorder="1" applyAlignment="1">
      <alignment horizontal="center" vertical="center" wrapText="1"/>
    </xf>
    <xf numFmtId="0" fontId="41" fillId="0" borderId="12" xfId="20" applyFont="1" applyFill="1" applyBorder="1" applyAlignment="1">
      <alignment horizontal="center" vertical="center" wrapText="1"/>
    </xf>
    <xf numFmtId="0" fontId="41" fillId="0" borderId="13" xfId="20" applyFont="1" applyFill="1" applyBorder="1" applyAlignment="1">
      <alignment horizontal="center" vertical="center" wrapText="1"/>
    </xf>
    <xf numFmtId="0" fontId="22" fillId="0" borderId="0" xfId="20" applyFont="1" applyFill="1" applyAlignment="1">
      <alignment horizontal="center" wrapText="1"/>
    </xf>
    <xf numFmtId="0" fontId="21" fillId="0" borderId="13" xfId="20" applyFont="1" applyFill="1" applyBorder="1" applyAlignment="1">
      <alignment horizontal="center" vertical="center" wrapText="1"/>
    </xf>
    <xf numFmtId="0" fontId="23" fillId="0" borderId="0" xfId="20" applyFont="1" applyFill="1" applyAlignment="1">
      <alignment horizontal="center" wrapText="1"/>
    </xf>
    <xf numFmtId="0" fontId="23" fillId="0" borderId="0" xfId="20" applyFont="1" applyFill="1" applyAlignment="1">
      <alignment horizontal="center"/>
    </xf>
    <xf numFmtId="0" fontId="34" fillId="0" borderId="0" xfId="20" applyFont="1" applyFill="1" applyAlignment="1">
      <alignment horizontal="center"/>
    </xf>
    <xf numFmtId="0" fontId="23" fillId="0" borderId="0" xfId="21" applyFont="1" applyAlignment="1">
      <alignment horizontal="center" wrapText="1"/>
    </xf>
    <xf numFmtId="0" fontId="22" fillId="0" borderId="0" xfId="21" applyFont="1" applyAlignment="1">
      <alignment horizontal="left" wrapText="1" indent="3"/>
    </xf>
    <xf numFmtId="0" fontId="24" fillId="0" borderId="10" xfId="19" applyFont="1" applyBorder="1" applyAlignment="1">
      <alignment horizontal="center" vertical="center" wrapText="1"/>
    </xf>
    <xf numFmtId="0" fontId="34" fillId="0" borderId="0" xfId="21" applyFont="1" applyAlignment="1">
      <alignment horizontal="center"/>
    </xf>
    <xf numFmtId="0" fontId="24" fillId="0" borderId="11" xfId="19" applyFont="1" applyBorder="1" applyAlignment="1">
      <alignment horizontal="center" vertical="center" wrapText="1"/>
    </xf>
    <xf numFmtId="0" fontId="24" fillId="0" borderId="12" xfId="19" applyFont="1" applyBorder="1" applyAlignment="1">
      <alignment horizontal="center" vertical="center" wrapText="1"/>
    </xf>
    <xf numFmtId="0" fontId="24" fillId="0" borderId="13" xfId="19" applyFont="1" applyBorder="1" applyAlignment="1">
      <alignment horizontal="center" vertical="center" wrapText="1"/>
    </xf>
    <xf numFmtId="0" fontId="40" fillId="0" borderId="11" xfId="20" applyFont="1" applyBorder="1" applyAlignment="1">
      <alignment horizontal="center" vertical="center" wrapText="1"/>
    </xf>
    <xf numFmtId="0" fontId="40" fillId="0" borderId="12" xfId="20" applyFont="1" applyBorder="1" applyAlignment="1">
      <alignment horizontal="center" vertical="center" wrapText="1"/>
    </xf>
  </cellXfs>
  <cellStyles count="29">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Гиперссылка" xfId="10" builtinId="8"/>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xfId="15" builtinId="25" customBuiltin="1"/>
    <cellStyle name="Контрольная ячейка" xfId="16" builtinId="23" customBuiltin="1"/>
    <cellStyle name="Название" xfId="17" builtinId="15" customBuiltin="1"/>
    <cellStyle name="Нейтральный" xfId="18" builtinId="28" customBuiltin="1"/>
    <cellStyle name="Обычный" xfId="0" builtinId="0"/>
    <cellStyle name="Обычный_стр.1_5" xfId="19"/>
    <cellStyle name="Обычный_Электро3" xfId="20"/>
    <cellStyle name="Обычный_Электро6" xfId="21"/>
    <cellStyle name="Плохой" xfId="22" builtinId="27" customBuiltin="1"/>
    <cellStyle name="Пояснение" xfId="23" builtinId="53" customBuiltin="1"/>
    <cellStyle name="Примечание" xfId="24" builtinId="10" customBuiltin="1"/>
    <cellStyle name="Процентный" xfId="25" builtinId="5"/>
    <cellStyle name="Связанная ячейка" xfId="26" builtinId="24" customBuiltin="1"/>
    <cellStyle name="Текст предупреждения" xfId="27" builtinId="11" customBuiltin="1"/>
    <cellStyle name="Хороший" xfId="2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komiaviatrans.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7"/>
  <sheetViews>
    <sheetView zoomScaleNormal="100" workbookViewId="0">
      <selection activeCell="B28" sqref="B28"/>
    </sheetView>
  </sheetViews>
  <sheetFormatPr defaultRowHeight="15" x14ac:dyDescent="0.25"/>
  <cols>
    <col min="1" max="1" width="3.28515625" style="1" customWidth="1"/>
    <col min="2" max="3" width="30.7109375" style="1" customWidth="1"/>
    <col min="4" max="4" width="13.7109375" style="1" customWidth="1"/>
    <col min="5" max="7" width="15.7109375" style="1" customWidth="1"/>
    <col min="8" max="8" width="15" style="1" customWidth="1"/>
  </cols>
  <sheetData>
    <row r="2" spans="2:8" ht="54.95" customHeight="1" x14ac:dyDescent="0.25">
      <c r="B2" s="72" t="s">
        <v>187</v>
      </c>
      <c r="C2" s="72"/>
      <c r="D2" s="72"/>
      <c r="E2" s="72"/>
      <c r="F2" s="72"/>
      <c r="G2" s="72"/>
      <c r="H2" s="3"/>
    </row>
    <row r="3" spans="2:8" ht="15.75" x14ac:dyDescent="0.25">
      <c r="B3" s="22"/>
      <c r="C3" s="22"/>
      <c r="D3" s="22"/>
      <c r="E3" s="22"/>
      <c r="F3" s="22"/>
      <c r="G3" s="22"/>
    </row>
    <row r="4" spans="2:8" ht="15.75" x14ac:dyDescent="0.25">
      <c r="B4" s="70" t="s">
        <v>146</v>
      </c>
      <c r="C4" s="70"/>
      <c r="D4" s="69" t="s">
        <v>147</v>
      </c>
      <c r="E4" s="69"/>
      <c r="F4" s="69"/>
      <c r="G4" s="69"/>
    </row>
    <row r="5" spans="2:8" ht="15.75" x14ac:dyDescent="0.25">
      <c r="B5" s="70" t="s">
        <v>0</v>
      </c>
      <c r="C5" s="70"/>
      <c r="D5" s="69" t="s">
        <v>149</v>
      </c>
      <c r="E5" s="69"/>
      <c r="F5" s="69"/>
      <c r="G5" s="69"/>
    </row>
    <row r="6" spans="2:8" ht="15.75" x14ac:dyDescent="0.25">
      <c r="B6" s="70" t="s">
        <v>4</v>
      </c>
      <c r="C6" s="70"/>
      <c r="D6" s="69" t="s">
        <v>5</v>
      </c>
      <c r="E6" s="69"/>
      <c r="F6" s="69"/>
      <c r="G6" s="69"/>
    </row>
    <row r="7" spans="2:8" ht="15.75" x14ac:dyDescent="0.25">
      <c r="B7" s="70" t="s">
        <v>148</v>
      </c>
      <c r="C7" s="70"/>
      <c r="D7" s="69" t="s">
        <v>5</v>
      </c>
      <c r="E7" s="69"/>
      <c r="F7" s="69"/>
      <c r="G7" s="69"/>
    </row>
    <row r="8" spans="2:8" ht="15.75" x14ac:dyDescent="0.25">
      <c r="B8" s="70" t="s">
        <v>1</v>
      </c>
      <c r="C8" s="70"/>
      <c r="D8" s="68" t="s">
        <v>2</v>
      </c>
      <c r="E8" s="68"/>
      <c r="F8" s="68"/>
      <c r="G8" s="68"/>
    </row>
    <row r="9" spans="2:8" ht="15.75" x14ac:dyDescent="0.25">
      <c r="B9" s="70" t="s">
        <v>3</v>
      </c>
      <c r="C9" s="70"/>
      <c r="D9" s="69">
        <v>112250001</v>
      </c>
      <c r="E9" s="69"/>
      <c r="F9" s="69"/>
      <c r="G9" s="69"/>
    </row>
    <row r="10" spans="2:8" ht="15.75" x14ac:dyDescent="0.25">
      <c r="B10" s="70" t="s">
        <v>150</v>
      </c>
      <c r="C10" s="70"/>
      <c r="D10" s="69" t="s">
        <v>154</v>
      </c>
      <c r="E10" s="69"/>
      <c r="F10" s="69"/>
      <c r="G10" s="69"/>
    </row>
    <row r="11" spans="2:8" ht="15.75" x14ac:dyDescent="0.25">
      <c r="B11" s="70" t="s">
        <v>151</v>
      </c>
      <c r="C11" s="70"/>
      <c r="D11" s="73" t="s">
        <v>157</v>
      </c>
      <c r="E11" s="69"/>
      <c r="F11" s="69"/>
      <c r="G11" s="69"/>
    </row>
    <row r="12" spans="2:8" ht="15.75" x14ac:dyDescent="0.25">
      <c r="B12" s="70" t="s">
        <v>152</v>
      </c>
      <c r="C12" s="70"/>
      <c r="D12" s="69" t="s">
        <v>155</v>
      </c>
      <c r="E12" s="69"/>
      <c r="F12" s="69"/>
      <c r="G12" s="69"/>
    </row>
    <row r="13" spans="2:8" ht="15.75" x14ac:dyDescent="0.25">
      <c r="B13" s="70" t="s">
        <v>153</v>
      </c>
      <c r="C13" s="70"/>
      <c r="D13" s="69" t="s">
        <v>156</v>
      </c>
      <c r="E13" s="69"/>
      <c r="F13" s="69"/>
      <c r="G13" s="69"/>
    </row>
    <row r="14" spans="2:8" ht="15.75" x14ac:dyDescent="0.25">
      <c r="B14" s="22"/>
      <c r="C14" s="22"/>
      <c r="D14" s="22"/>
      <c r="E14" s="22"/>
      <c r="F14" s="22"/>
      <c r="G14" s="22"/>
    </row>
    <row r="15" spans="2:8" ht="15.75" x14ac:dyDescent="0.25">
      <c r="B15" s="23"/>
      <c r="C15" s="24"/>
      <c r="D15" s="24"/>
      <c r="E15" s="25"/>
      <c r="F15" s="25"/>
      <c r="G15" s="24"/>
      <c r="H15" s="2"/>
    </row>
    <row r="16" spans="2:8" ht="78.75" customHeight="1" x14ac:dyDescent="0.25">
      <c r="B16" s="71" t="s">
        <v>158</v>
      </c>
      <c r="C16" s="71"/>
      <c r="D16" s="26"/>
      <c r="E16" s="27"/>
      <c r="F16" s="27"/>
      <c r="G16" s="28" t="s">
        <v>6</v>
      </c>
    </row>
    <row r="17" spans="2:7" x14ac:dyDescent="0.25">
      <c r="B17" s="20"/>
      <c r="C17" s="21" t="s">
        <v>161</v>
      </c>
      <c r="D17" s="20"/>
      <c r="E17" s="20"/>
      <c r="F17" s="20"/>
      <c r="G17" s="20"/>
    </row>
  </sheetData>
  <mergeCells count="22">
    <mergeCell ref="B10:C10"/>
    <mergeCell ref="D10:G10"/>
    <mergeCell ref="B11:C11"/>
    <mergeCell ref="D11:G11"/>
    <mergeCell ref="B16:C16"/>
    <mergeCell ref="B2:G2"/>
    <mergeCell ref="B8:C8"/>
    <mergeCell ref="B9:C9"/>
    <mergeCell ref="B5:C5"/>
    <mergeCell ref="D5:G5"/>
    <mergeCell ref="B13:C13"/>
    <mergeCell ref="D13:G13"/>
    <mergeCell ref="B12:C12"/>
    <mergeCell ref="D12:G12"/>
    <mergeCell ref="D8:G8"/>
    <mergeCell ref="D9:G9"/>
    <mergeCell ref="D6:G6"/>
    <mergeCell ref="B4:C4"/>
    <mergeCell ref="B6:C6"/>
    <mergeCell ref="D4:G4"/>
    <mergeCell ref="B7:C7"/>
    <mergeCell ref="D7:G7"/>
  </mergeCells>
  <phoneticPr fontId="0" type="noConversion"/>
  <hyperlinks>
    <hyperlink ref="D11" r:id="rId1"/>
  </hyperlinks>
  <printOptions horizontalCentered="1"/>
  <pageMargins left="0.98425196850393704" right="0.59055118110236227" top="0.59055118110236227" bottom="0.59055118110236227" header="0.31496062992125984"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zoomScaleNormal="100" zoomScaleSheetLayoutView="100" workbookViewId="0">
      <pane xSplit="3" ySplit="9" topLeftCell="D10" activePane="bottomRight" state="frozen"/>
      <selection activeCell="B3" sqref="B3"/>
      <selection pane="topRight" activeCell="B3" sqref="B3"/>
      <selection pane="bottomLeft" activeCell="B3" sqref="B3"/>
      <selection pane="bottomRight" activeCell="J13" sqref="J13"/>
    </sheetView>
  </sheetViews>
  <sheetFormatPr defaultRowHeight="15.75" outlineLevelRow="1" x14ac:dyDescent="0.25"/>
  <cols>
    <col min="1" max="1" width="6.5703125" style="43" customWidth="1"/>
    <col min="2" max="2" width="31" style="43" customWidth="1"/>
    <col min="3" max="3" width="12.28515625" style="43" customWidth="1"/>
    <col min="4" max="5" width="15.7109375" style="43" customWidth="1"/>
    <col min="6" max="6" width="20.7109375" style="43" customWidth="1"/>
    <col min="7" max="10" width="15.7109375" style="43" customWidth="1"/>
    <col min="11" max="12" width="10.7109375" style="10" bestFit="1" customWidth="1"/>
    <col min="13" max="13" width="9.85546875" style="10" bestFit="1" customWidth="1"/>
    <col min="14" max="16384" width="9.140625" style="10"/>
  </cols>
  <sheetData>
    <row r="1" spans="1:13" ht="54" customHeight="1" outlineLevel="1" x14ac:dyDescent="0.25">
      <c r="I1" s="81" t="s">
        <v>88</v>
      </c>
      <c r="J1" s="81"/>
    </row>
    <row r="2" spans="1:13" ht="5.0999999999999996" customHeight="1" outlineLevel="1" x14ac:dyDescent="0.25"/>
    <row r="3" spans="1:13" ht="5.0999999999999996" customHeight="1" outlineLevel="1" x14ac:dyDescent="0.25"/>
    <row r="4" spans="1:13" ht="31.5" customHeight="1" outlineLevel="1" x14ac:dyDescent="0.25">
      <c r="A4" s="83" t="s">
        <v>89</v>
      </c>
      <c r="B4" s="84"/>
      <c r="C4" s="84"/>
      <c r="D4" s="84"/>
      <c r="E4" s="84"/>
      <c r="F4" s="84"/>
      <c r="G4" s="84"/>
      <c r="H4" s="84"/>
      <c r="I4" s="84"/>
      <c r="J4" s="84"/>
    </row>
    <row r="5" spans="1:13" outlineLevel="1" x14ac:dyDescent="0.25">
      <c r="A5" s="85" t="s">
        <v>166</v>
      </c>
      <c r="B5" s="85"/>
      <c r="C5" s="85"/>
      <c r="D5" s="85"/>
      <c r="E5" s="85"/>
      <c r="F5" s="85"/>
      <c r="G5" s="85"/>
      <c r="H5" s="85"/>
      <c r="I5" s="85"/>
      <c r="J5" s="85"/>
    </row>
    <row r="6" spans="1:13" ht="5.0999999999999996" customHeight="1" outlineLevel="1" x14ac:dyDescent="0.25"/>
    <row r="7" spans="1:13" s="11" customFormat="1" ht="66" x14ac:dyDescent="0.25">
      <c r="A7" s="44" t="s">
        <v>10</v>
      </c>
      <c r="B7" s="45" t="s">
        <v>11</v>
      </c>
      <c r="C7" s="45" t="s">
        <v>80</v>
      </c>
      <c r="D7" s="74" t="s">
        <v>81</v>
      </c>
      <c r="E7" s="75"/>
      <c r="F7" s="45" t="s">
        <v>129</v>
      </c>
      <c r="G7" s="78" t="s">
        <v>188</v>
      </c>
      <c r="H7" s="79"/>
      <c r="I7" s="74" t="s">
        <v>82</v>
      </c>
      <c r="J7" s="75"/>
    </row>
    <row r="8" spans="1:13" s="11" customFormat="1" ht="47.25" x14ac:dyDescent="0.25">
      <c r="A8" s="44"/>
      <c r="B8" s="46"/>
      <c r="C8" s="46"/>
      <c r="D8" s="78" t="s">
        <v>159</v>
      </c>
      <c r="E8" s="79"/>
      <c r="F8" s="47" t="s">
        <v>182</v>
      </c>
      <c r="G8" s="76" t="s">
        <v>184</v>
      </c>
      <c r="H8" s="77"/>
      <c r="I8" s="76" t="s">
        <v>183</v>
      </c>
      <c r="J8" s="77"/>
    </row>
    <row r="9" spans="1:13" s="11" customFormat="1" ht="76.5" x14ac:dyDescent="0.25">
      <c r="A9" s="44"/>
      <c r="B9" s="44"/>
      <c r="C9" s="44"/>
      <c r="D9" s="48" t="s">
        <v>167</v>
      </c>
      <c r="E9" s="49" t="s">
        <v>168</v>
      </c>
      <c r="F9" s="49" t="s">
        <v>168</v>
      </c>
      <c r="G9" s="48" t="s">
        <v>167</v>
      </c>
      <c r="H9" s="49" t="s">
        <v>168</v>
      </c>
      <c r="I9" s="48" t="s">
        <v>167</v>
      </c>
      <c r="J9" s="49" t="s">
        <v>168</v>
      </c>
    </row>
    <row r="10" spans="1:13" s="12" customFormat="1" ht="31.5" x14ac:dyDescent="0.25">
      <c r="A10" s="44" t="s">
        <v>18</v>
      </c>
      <c r="B10" s="50" t="s">
        <v>90</v>
      </c>
      <c r="C10" s="44"/>
      <c r="D10" s="51"/>
      <c r="E10" s="51"/>
      <c r="F10" s="51"/>
      <c r="G10" s="51"/>
      <c r="H10" s="51"/>
      <c r="I10" s="51"/>
      <c r="J10" s="51"/>
    </row>
    <row r="11" spans="1:13" s="12" customFormat="1" ht="20.100000000000001" customHeight="1" x14ac:dyDescent="0.25">
      <c r="A11" s="44" t="s">
        <v>20</v>
      </c>
      <c r="B11" s="50" t="s">
        <v>91</v>
      </c>
      <c r="C11" s="44" t="s">
        <v>92</v>
      </c>
      <c r="D11" s="52"/>
      <c r="E11" s="53">
        <v>5866.1660899999997</v>
      </c>
      <c r="F11" s="54"/>
      <c r="G11" s="52"/>
      <c r="H11" s="53">
        <v>0</v>
      </c>
      <c r="I11" s="52"/>
      <c r="J11" s="52">
        <f>J28*1.095</f>
        <v>20733.660662176273</v>
      </c>
    </row>
    <row r="12" spans="1:13" s="12" customFormat="1" ht="20.100000000000001" customHeight="1" x14ac:dyDescent="0.25">
      <c r="A12" s="44" t="s">
        <v>24</v>
      </c>
      <c r="B12" s="50" t="s">
        <v>93</v>
      </c>
      <c r="C12" s="44" t="s">
        <v>92</v>
      </c>
      <c r="D12" s="52"/>
      <c r="E12" s="52">
        <f>E11-(D28/D21*E22)</f>
        <v>-4833.6172532996015</v>
      </c>
      <c r="F12" s="52"/>
      <c r="G12" s="52"/>
      <c r="H12" s="52">
        <f>H11-(G28/G21*H22)</f>
        <v>-11902.720556507244</v>
      </c>
      <c r="I12" s="52"/>
      <c r="J12" s="52">
        <f>J11-(I28/I21*J22)</f>
        <v>1799.944327182031</v>
      </c>
      <c r="M12" s="35"/>
    </row>
    <row r="13" spans="1:13" s="12" customFormat="1" ht="59.25" customHeight="1" x14ac:dyDescent="0.25">
      <c r="A13" s="44" t="s">
        <v>94</v>
      </c>
      <c r="B13" s="50" t="s">
        <v>95</v>
      </c>
      <c r="C13" s="44" t="s">
        <v>92</v>
      </c>
      <c r="D13" s="51"/>
      <c r="E13" s="53">
        <f>E12+51.01+500.38</f>
        <v>-4282.2272532996012</v>
      </c>
      <c r="F13" s="52"/>
      <c r="G13" s="52"/>
      <c r="H13" s="53">
        <v>-11351.324205948931</v>
      </c>
      <c r="I13" s="52"/>
      <c r="J13" s="53">
        <v>2351.3406777403425</v>
      </c>
    </row>
    <row r="14" spans="1:13" s="12" customFormat="1" ht="20.100000000000001" customHeight="1" x14ac:dyDescent="0.25">
      <c r="A14" s="44" t="s">
        <v>96</v>
      </c>
      <c r="B14" s="50" t="s">
        <v>87</v>
      </c>
      <c r="C14" s="44" t="s">
        <v>92</v>
      </c>
      <c r="D14" s="51"/>
      <c r="E14" s="52">
        <f>E12</f>
        <v>-4833.6172532996015</v>
      </c>
      <c r="F14" s="52"/>
      <c r="G14" s="51"/>
      <c r="H14" s="52">
        <f>H12</f>
        <v>-11902.720556507244</v>
      </c>
      <c r="I14" s="51"/>
      <c r="J14" s="52">
        <f>J12</f>
        <v>1799.944327182031</v>
      </c>
    </row>
    <row r="15" spans="1:13" s="12" customFormat="1" ht="31.5" x14ac:dyDescent="0.25">
      <c r="A15" s="44" t="s">
        <v>29</v>
      </c>
      <c r="B15" s="50" t="s">
        <v>97</v>
      </c>
      <c r="C15" s="44"/>
      <c r="D15" s="51"/>
      <c r="E15" s="51"/>
      <c r="F15" s="51"/>
      <c r="G15" s="51"/>
      <c r="H15" s="51"/>
      <c r="I15" s="51"/>
      <c r="J15" s="51"/>
    </row>
    <row r="16" spans="1:13" s="12" customFormat="1" ht="110.25" x14ac:dyDescent="0.25">
      <c r="A16" s="44" t="s">
        <v>98</v>
      </c>
      <c r="B16" s="50" t="s">
        <v>99</v>
      </c>
      <c r="C16" s="44" t="s">
        <v>39</v>
      </c>
      <c r="D16" s="51"/>
      <c r="E16" s="55">
        <f>E12/E11</f>
        <v>-0.82398233857364267</v>
      </c>
      <c r="F16" s="56"/>
      <c r="G16" s="51"/>
      <c r="H16" s="36" t="e">
        <f>H12/H11</f>
        <v>#DIV/0!</v>
      </c>
      <c r="I16" s="51"/>
      <c r="J16" s="56">
        <f>J12/J11</f>
        <v>8.6812664512524285E-2</v>
      </c>
    </row>
    <row r="17" spans="1:12" s="12" customFormat="1" ht="58.5" customHeight="1" x14ac:dyDescent="0.25">
      <c r="A17" s="44" t="s">
        <v>31</v>
      </c>
      <c r="B17" s="50" t="s">
        <v>100</v>
      </c>
      <c r="C17" s="44"/>
      <c r="D17" s="51"/>
      <c r="E17" s="51"/>
      <c r="F17" s="51"/>
      <c r="G17" s="51"/>
      <c r="H17" s="51"/>
      <c r="I17" s="51"/>
      <c r="J17" s="51"/>
    </row>
    <row r="18" spans="1:12" s="12" customFormat="1" ht="60.75" customHeight="1" x14ac:dyDescent="0.25">
      <c r="A18" s="44" t="s">
        <v>33</v>
      </c>
      <c r="B18" s="50" t="s">
        <v>130</v>
      </c>
      <c r="C18" s="44" t="s">
        <v>83</v>
      </c>
      <c r="D18" s="51"/>
      <c r="E18" s="51"/>
      <c r="F18" s="51"/>
      <c r="G18" s="51"/>
      <c r="H18" s="51"/>
      <c r="I18" s="51"/>
      <c r="J18" s="51"/>
    </row>
    <row r="19" spans="1:12" s="12" customFormat="1" ht="39.75" customHeight="1" x14ac:dyDescent="0.25">
      <c r="A19" s="44" t="s">
        <v>35</v>
      </c>
      <c r="B19" s="50" t="s">
        <v>131</v>
      </c>
      <c r="C19" s="44" t="s">
        <v>101</v>
      </c>
      <c r="D19" s="51"/>
      <c r="E19" s="51"/>
      <c r="F19" s="51"/>
      <c r="G19" s="51"/>
      <c r="H19" s="51"/>
      <c r="I19" s="51"/>
      <c r="J19" s="51"/>
    </row>
    <row r="20" spans="1:12" s="13" customFormat="1" ht="20.100000000000001" customHeight="1" x14ac:dyDescent="0.25">
      <c r="A20" s="44" t="s">
        <v>37</v>
      </c>
      <c r="B20" s="50" t="s">
        <v>132</v>
      </c>
      <c r="C20" s="44" t="s">
        <v>83</v>
      </c>
      <c r="D20" s="51">
        <v>2.62</v>
      </c>
      <c r="E20" s="51"/>
      <c r="F20" s="51"/>
      <c r="G20" s="51">
        <v>2.62</v>
      </c>
      <c r="H20" s="51"/>
      <c r="I20" s="51">
        <v>2.62</v>
      </c>
      <c r="J20" s="51"/>
    </row>
    <row r="21" spans="1:12" s="12" customFormat="1" ht="50.25" x14ac:dyDescent="0.25">
      <c r="A21" s="44" t="s">
        <v>102</v>
      </c>
      <c r="B21" s="50" t="s">
        <v>133</v>
      </c>
      <c r="C21" s="44" t="s">
        <v>103</v>
      </c>
      <c r="D21" s="57">
        <f>13157-113</f>
        <v>13044</v>
      </c>
      <c r="E21" s="57"/>
      <c r="F21" s="57"/>
      <c r="G21" s="57">
        <v>13044</v>
      </c>
      <c r="H21" s="57"/>
      <c r="I21" s="57">
        <f>G21</f>
        <v>13044</v>
      </c>
      <c r="J21" s="57"/>
    </row>
    <row r="22" spans="1:12" s="12" customFormat="1" ht="60" customHeight="1" x14ac:dyDescent="0.25">
      <c r="A22" s="44" t="s">
        <v>165</v>
      </c>
      <c r="B22" s="50" t="s">
        <v>164</v>
      </c>
      <c r="C22" s="44" t="s">
        <v>103</v>
      </c>
      <c r="D22" s="57"/>
      <c r="E22" s="57">
        <v>7147</v>
      </c>
      <c r="F22" s="57"/>
      <c r="G22" s="57"/>
      <c r="H22" s="57">
        <v>7147</v>
      </c>
      <c r="I22" s="57"/>
      <c r="J22" s="57">
        <f>H22</f>
        <v>7147</v>
      </c>
    </row>
    <row r="23" spans="1:12" s="12" customFormat="1" ht="76.5" customHeight="1" x14ac:dyDescent="0.25">
      <c r="A23" s="44" t="s">
        <v>104</v>
      </c>
      <c r="B23" s="50" t="s">
        <v>134</v>
      </c>
      <c r="C23" s="44" t="s">
        <v>105</v>
      </c>
      <c r="D23" s="58"/>
      <c r="E23" s="58" t="s">
        <v>163</v>
      </c>
      <c r="F23" s="58"/>
      <c r="G23" s="58"/>
      <c r="H23" s="58" t="s">
        <v>163</v>
      </c>
      <c r="I23" s="58"/>
      <c r="J23" s="58" t="s">
        <v>163</v>
      </c>
    </row>
    <row r="24" spans="1:12" s="12" customFormat="1" ht="97.5" customHeight="1" x14ac:dyDescent="0.25">
      <c r="A24" s="44" t="s">
        <v>106</v>
      </c>
      <c r="B24" s="50" t="s">
        <v>135</v>
      </c>
      <c r="C24" s="44" t="s">
        <v>39</v>
      </c>
      <c r="D24" s="74" t="s">
        <v>180</v>
      </c>
      <c r="E24" s="75"/>
      <c r="F24" s="74"/>
      <c r="G24" s="82"/>
      <c r="H24" s="75"/>
      <c r="I24" s="74" t="s">
        <v>180</v>
      </c>
      <c r="J24" s="75"/>
    </row>
    <row r="25" spans="1:12" s="12" customFormat="1" ht="80.099999999999994" customHeight="1" x14ac:dyDescent="0.25">
      <c r="A25" s="44" t="s">
        <v>107</v>
      </c>
      <c r="B25" s="50" t="s">
        <v>136</v>
      </c>
      <c r="C25" s="44"/>
      <c r="D25" s="78" t="s">
        <v>181</v>
      </c>
      <c r="E25" s="80"/>
      <c r="F25" s="80"/>
      <c r="G25" s="80"/>
      <c r="H25" s="80"/>
      <c r="I25" s="80"/>
      <c r="J25" s="79"/>
    </row>
    <row r="26" spans="1:12" s="12" customFormat="1" ht="86.25" customHeight="1" x14ac:dyDescent="0.25">
      <c r="A26" s="44" t="s">
        <v>108</v>
      </c>
      <c r="B26" s="50" t="s">
        <v>137</v>
      </c>
      <c r="C26" s="44" t="s">
        <v>101</v>
      </c>
      <c r="D26" s="51"/>
      <c r="E26" s="51"/>
      <c r="F26" s="51"/>
      <c r="G26" s="51"/>
      <c r="H26" s="51"/>
      <c r="I26" s="51"/>
      <c r="J26" s="51"/>
    </row>
    <row r="27" spans="1:12" s="12" customFormat="1" ht="72" customHeight="1" x14ac:dyDescent="0.25">
      <c r="A27" s="44" t="s">
        <v>44</v>
      </c>
      <c r="B27" s="50" t="s">
        <v>109</v>
      </c>
      <c r="C27" s="44"/>
      <c r="D27" s="52"/>
      <c r="E27" s="53">
        <v>10700.43</v>
      </c>
      <c r="F27" s="38"/>
      <c r="G27" s="59"/>
      <c r="H27" s="60">
        <v>11903.433186974498</v>
      </c>
      <c r="I27" s="59"/>
      <c r="J27" s="60">
        <v>18934.849919795684</v>
      </c>
    </row>
    <row r="28" spans="1:12" s="12" customFormat="1" ht="35.25" customHeight="1" x14ac:dyDescent="0.25">
      <c r="A28" s="44"/>
      <c r="B28" s="50" t="s">
        <v>169</v>
      </c>
      <c r="C28" s="44" t="s">
        <v>92</v>
      </c>
      <c r="D28" s="53">
        <v>19528.189999999999</v>
      </c>
      <c r="E28" s="53">
        <v>10700.43</v>
      </c>
      <c r="F28" s="59"/>
      <c r="G28" s="60">
        <v>21723.672441455223</v>
      </c>
      <c r="H28" s="60">
        <v>11903.433186974498</v>
      </c>
      <c r="I28" s="60">
        <v>34555.952969590726</v>
      </c>
      <c r="J28" s="60">
        <v>18934.849919795684</v>
      </c>
      <c r="K28" s="39">
        <f>ROUND(H28/E28,2)</f>
        <v>1.1100000000000001</v>
      </c>
      <c r="L28" s="39">
        <f>ROUND(J28/H28,2)</f>
        <v>1.59</v>
      </c>
    </row>
    <row r="29" spans="1:12" s="12" customFormat="1" ht="90" customHeight="1" x14ac:dyDescent="0.25">
      <c r="A29" s="44" t="s">
        <v>46</v>
      </c>
      <c r="B29" s="50" t="s">
        <v>138</v>
      </c>
      <c r="C29" s="44" t="s">
        <v>92</v>
      </c>
      <c r="D29" s="53">
        <v>13377.03</v>
      </c>
      <c r="E29" s="53">
        <v>7329.91</v>
      </c>
      <c r="F29" s="59"/>
      <c r="G29" s="60">
        <v>15521.951804934193</v>
      </c>
      <c r="H29" s="60">
        <v>8505.2155310943999</v>
      </c>
      <c r="I29" s="60">
        <v>27923.070263048743</v>
      </c>
      <c r="J29" s="60">
        <v>15300.378062095728</v>
      </c>
    </row>
    <row r="30" spans="1:12" s="12" customFormat="1" ht="15.75" customHeight="1" x14ac:dyDescent="0.25">
      <c r="A30" s="44"/>
      <c r="B30" s="50" t="s">
        <v>110</v>
      </c>
      <c r="C30" s="44"/>
      <c r="D30" s="52"/>
      <c r="E30" s="52"/>
      <c r="F30" s="59"/>
      <c r="G30" s="59"/>
      <c r="H30" s="59"/>
      <c r="I30" s="60"/>
      <c r="J30" s="60"/>
    </row>
    <row r="31" spans="1:12" s="12" customFormat="1" ht="15.75" customHeight="1" x14ac:dyDescent="0.25">
      <c r="A31" s="44"/>
      <c r="B31" s="50" t="s">
        <v>111</v>
      </c>
      <c r="C31" s="44"/>
      <c r="D31" s="53">
        <v>10671.98</v>
      </c>
      <c r="E31" s="53">
        <v>5847.69</v>
      </c>
      <c r="F31" s="59"/>
      <c r="G31" s="60">
        <v>10671.983351961</v>
      </c>
      <c r="H31" s="60">
        <v>5847.6871783499519</v>
      </c>
      <c r="I31" s="60">
        <v>11098.86268603944</v>
      </c>
      <c r="J31" s="60">
        <v>6081.594665483949</v>
      </c>
    </row>
    <row r="32" spans="1:12" s="12" customFormat="1" ht="15.75" customHeight="1" x14ac:dyDescent="0.25">
      <c r="A32" s="44"/>
      <c r="B32" s="50" t="s">
        <v>112</v>
      </c>
      <c r="C32" s="44"/>
      <c r="D32" s="53">
        <f>260.98+394.84</f>
        <v>655.81999999999994</v>
      </c>
      <c r="E32" s="53">
        <f>143+216.35</f>
        <v>359.35</v>
      </c>
      <c r="F32" s="59"/>
      <c r="G32" s="60">
        <v>2728.6534781355931</v>
      </c>
      <c r="H32" s="60">
        <v>1495.1590001610621</v>
      </c>
      <c r="I32" s="60">
        <v>14610.761016949153</v>
      </c>
      <c r="J32" s="60">
        <v>8005.9307672223113</v>
      </c>
    </row>
    <row r="33" spans="1:10" s="12" customFormat="1" ht="15.75" customHeight="1" x14ac:dyDescent="0.25">
      <c r="A33" s="44"/>
      <c r="B33" s="50" t="s">
        <v>113</v>
      </c>
      <c r="C33" s="44"/>
      <c r="D33" s="53">
        <f>709.58-260.98</f>
        <v>448.6</v>
      </c>
      <c r="E33" s="53">
        <f>388.81-143</f>
        <v>245.81</v>
      </c>
      <c r="F33" s="59"/>
      <c r="G33" s="60">
        <v>469.68764996969981</v>
      </c>
      <c r="H33" s="60">
        <v>257.36419913477869</v>
      </c>
      <c r="I33" s="60">
        <v>492.70234481821535</v>
      </c>
      <c r="J33" s="60">
        <v>269.97504489238281</v>
      </c>
    </row>
    <row r="34" spans="1:10" s="12" customFormat="1" ht="85.5" customHeight="1" x14ac:dyDescent="0.25">
      <c r="A34" s="44" t="s">
        <v>50</v>
      </c>
      <c r="B34" s="50" t="s">
        <v>139</v>
      </c>
      <c r="C34" s="44" t="s">
        <v>92</v>
      </c>
      <c r="D34" s="53">
        <v>6151.18</v>
      </c>
      <c r="E34" s="53">
        <v>3370.52</v>
      </c>
      <c r="F34" s="59"/>
      <c r="G34" s="60">
        <v>6201.7206365210313</v>
      </c>
      <c r="H34" s="60">
        <v>3398.2176558800979</v>
      </c>
      <c r="I34" s="60">
        <v>6632.8827065419864</v>
      </c>
      <c r="J34" s="60">
        <v>3634.4718576999562</v>
      </c>
    </row>
    <row r="35" spans="1:10" s="12" customFormat="1" ht="60.75" customHeight="1" x14ac:dyDescent="0.25">
      <c r="A35" s="44" t="s">
        <v>52</v>
      </c>
      <c r="B35" s="50" t="s">
        <v>114</v>
      </c>
      <c r="C35" s="44" t="s">
        <v>92</v>
      </c>
      <c r="D35" s="52"/>
      <c r="E35" s="52"/>
      <c r="F35" s="59"/>
      <c r="G35" s="59"/>
      <c r="H35" s="59"/>
      <c r="I35" s="59"/>
      <c r="J35" s="59"/>
    </row>
    <row r="36" spans="1:10" s="12" customFormat="1" ht="43.5" customHeight="1" x14ac:dyDescent="0.25">
      <c r="A36" s="44" t="s">
        <v>61</v>
      </c>
      <c r="B36" s="50" t="s">
        <v>115</v>
      </c>
      <c r="C36" s="44" t="s">
        <v>92</v>
      </c>
      <c r="D36" s="52"/>
      <c r="E36" s="52"/>
      <c r="F36" s="59"/>
      <c r="G36" s="59"/>
      <c r="H36" s="59"/>
      <c r="I36" s="59"/>
      <c r="J36" s="59"/>
    </row>
    <row r="37" spans="1:10" s="12" customFormat="1" ht="70.5" customHeight="1" x14ac:dyDescent="0.25">
      <c r="A37" s="44" t="s">
        <v>63</v>
      </c>
      <c r="B37" s="50" t="s">
        <v>116</v>
      </c>
      <c r="C37" s="44"/>
      <c r="D37" s="52"/>
      <c r="E37" s="52"/>
      <c r="F37" s="59"/>
      <c r="G37" s="59"/>
      <c r="H37" s="59"/>
      <c r="I37" s="59"/>
      <c r="J37" s="59"/>
    </row>
    <row r="38" spans="1:10" s="12" customFormat="1" ht="27" customHeight="1" x14ac:dyDescent="0.25">
      <c r="A38" s="44"/>
      <c r="B38" s="61" t="s">
        <v>117</v>
      </c>
      <c r="C38" s="44"/>
      <c r="D38" s="52"/>
      <c r="E38" s="52"/>
      <c r="F38" s="59"/>
      <c r="G38" s="59"/>
      <c r="H38" s="59"/>
      <c r="I38" s="59"/>
      <c r="J38" s="59"/>
    </row>
    <row r="39" spans="1:10" s="12" customFormat="1" ht="30.75" customHeight="1" x14ac:dyDescent="0.25">
      <c r="A39" s="44"/>
      <c r="B39" s="50" t="s">
        <v>140</v>
      </c>
      <c r="C39" s="44" t="s">
        <v>118</v>
      </c>
      <c r="D39" s="62"/>
      <c r="E39" s="53">
        <v>720</v>
      </c>
      <c r="F39" s="63"/>
      <c r="G39" s="63"/>
      <c r="H39" s="60">
        <v>720</v>
      </c>
      <c r="I39" s="63"/>
      <c r="J39" s="60">
        <v>720</v>
      </c>
    </row>
    <row r="40" spans="1:10" s="12" customFormat="1" ht="47.25" x14ac:dyDescent="0.25">
      <c r="A40" s="44"/>
      <c r="B40" s="50" t="s">
        <v>141</v>
      </c>
      <c r="C40" s="44" t="s">
        <v>119</v>
      </c>
      <c r="D40" s="62"/>
      <c r="E40" s="52">
        <f t="shared" ref="E40:J40" si="0">E27/E39</f>
        <v>14.861708333333334</v>
      </c>
      <c r="F40" s="59"/>
      <c r="G40" s="59"/>
      <c r="H40" s="59">
        <f t="shared" si="0"/>
        <v>16.532546093020137</v>
      </c>
      <c r="I40" s="59"/>
      <c r="J40" s="59">
        <f t="shared" si="0"/>
        <v>26.298402666382895</v>
      </c>
    </row>
    <row r="41" spans="1:10" s="12" customFormat="1" ht="72.75" customHeight="1" x14ac:dyDescent="0.25">
      <c r="A41" s="44" t="s">
        <v>84</v>
      </c>
      <c r="B41" s="50" t="s">
        <v>85</v>
      </c>
      <c r="C41" s="44"/>
      <c r="D41" s="52"/>
      <c r="E41" s="52"/>
      <c r="F41" s="59"/>
      <c r="G41" s="59"/>
      <c r="H41" s="59"/>
      <c r="I41" s="59"/>
      <c r="J41" s="59"/>
    </row>
    <row r="42" spans="1:10" s="12" customFormat="1" ht="41.25" customHeight="1" x14ac:dyDescent="0.25">
      <c r="A42" s="44" t="s">
        <v>120</v>
      </c>
      <c r="B42" s="50" t="s">
        <v>121</v>
      </c>
      <c r="C42" s="44" t="s">
        <v>86</v>
      </c>
      <c r="D42" s="53">
        <v>34.200000000000003</v>
      </c>
      <c r="E42" s="52"/>
      <c r="F42" s="59"/>
      <c r="G42" s="60">
        <f>D42</f>
        <v>34.200000000000003</v>
      </c>
      <c r="H42" s="59"/>
      <c r="I42" s="60">
        <f>G42</f>
        <v>34.200000000000003</v>
      </c>
      <c r="J42" s="59"/>
    </row>
    <row r="43" spans="1:10" s="12" customFormat="1" ht="47.25" x14ac:dyDescent="0.25">
      <c r="A43" s="44" t="s">
        <v>122</v>
      </c>
      <c r="B43" s="50" t="s">
        <v>123</v>
      </c>
      <c r="C43" s="44" t="s">
        <v>124</v>
      </c>
      <c r="D43" s="53">
        <f>D31/12/D42</f>
        <v>26.00384990253411</v>
      </c>
      <c r="E43" s="52"/>
      <c r="F43" s="59"/>
      <c r="G43" s="53">
        <f>G31/12/G42</f>
        <v>26.003858070080408</v>
      </c>
      <c r="H43" s="59"/>
      <c r="I43" s="53">
        <f>I31/12/I42</f>
        <v>27.044012392883623</v>
      </c>
      <c r="J43" s="59"/>
    </row>
    <row r="44" spans="1:10" s="12" customFormat="1" ht="59.25" customHeight="1" x14ac:dyDescent="0.25">
      <c r="A44" s="44" t="s">
        <v>125</v>
      </c>
      <c r="B44" s="50" t="s">
        <v>126</v>
      </c>
      <c r="C44" s="44"/>
      <c r="D44" s="78" t="s">
        <v>162</v>
      </c>
      <c r="E44" s="79"/>
      <c r="F44" s="64"/>
      <c r="G44" s="78" t="s">
        <v>162</v>
      </c>
      <c r="H44" s="79"/>
      <c r="I44" s="78" t="s">
        <v>162</v>
      </c>
      <c r="J44" s="79"/>
    </row>
    <row r="45" spans="1:10" s="12" customFormat="1" ht="15" customHeight="1" x14ac:dyDescent="0.25">
      <c r="A45" s="44"/>
      <c r="B45" s="61" t="s">
        <v>117</v>
      </c>
      <c r="C45" s="44"/>
      <c r="D45" s="51"/>
      <c r="E45" s="51"/>
      <c r="F45" s="51"/>
      <c r="G45" s="51"/>
      <c r="H45" s="51"/>
      <c r="I45" s="51"/>
      <c r="J45" s="51"/>
    </row>
    <row r="46" spans="1:10" s="12" customFormat="1" ht="71.25" customHeight="1" x14ac:dyDescent="0.25">
      <c r="A46" s="44"/>
      <c r="B46" s="50" t="s">
        <v>127</v>
      </c>
      <c r="C46" s="44" t="s">
        <v>92</v>
      </c>
      <c r="D46" s="51"/>
      <c r="E46" s="51"/>
      <c r="F46" s="51"/>
      <c r="G46" s="51"/>
      <c r="H46" s="51"/>
      <c r="I46" s="51"/>
      <c r="J46" s="51"/>
    </row>
    <row r="47" spans="1:10" s="12" customFormat="1" ht="85.5" customHeight="1" x14ac:dyDescent="0.25">
      <c r="A47" s="44"/>
      <c r="B47" s="50" t="s">
        <v>128</v>
      </c>
      <c r="C47" s="44" t="s">
        <v>92</v>
      </c>
      <c r="D47" s="51"/>
      <c r="E47" s="51"/>
      <c r="F47" s="51"/>
      <c r="G47" s="51"/>
      <c r="H47" s="51"/>
      <c r="I47" s="51"/>
      <c r="J47" s="51"/>
    </row>
    <row r="48" spans="1:10" s="14" customFormat="1" ht="19.5" customHeight="1" x14ac:dyDescent="0.2">
      <c r="A48" s="65" t="s">
        <v>142</v>
      </c>
      <c r="B48" s="66"/>
      <c r="C48" s="66"/>
      <c r="D48" s="66"/>
      <c r="E48" s="66"/>
      <c r="F48" s="66"/>
      <c r="G48" s="66"/>
      <c r="H48" s="66"/>
      <c r="I48" s="66"/>
      <c r="J48" s="66"/>
    </row>
    <row r="49" spans="1:10" s="14" customFormat="1" x14ac:dyDescent="0.2">
      <c r="A49" s="65" t="s">
        <v>143</v>
      </c>
      <c r="B49" s="66"/>
      <c r="C49" s="66"/>
      <c r="D49" s="66"/>
      <c r="E49" s="66"/>
      <c r="F49" s="66"/>
      <c r="G49" s="66"/>
      <c r="H49" s="66"/>
      <c r="I49" s="66"/>
      <c r="J49" s="66"/>
    </row>
    <row r="50" spans="1:10" s="14" customFormat="1" x14ac:dyDescent="0.2">
      <c r="A50" s="65" t="s">
        <v>144</v>
      </c>
      <c r="B50" s="66"/>
      <c r="C50" s="66"/>
      <c r="D50" s="66"/>
      <c r="E50" s="66"/>
      <c r="F50" s="66"/>
      <c r="G50" s="66"/>
      <c r="H50" s="66"/>
      <c r="I50" s="66"/>
      <c r="J50" s="66"/>
    </row>
    <row r="51" spans="1:10" s="14" customFormat="1" x14ac:dyDescent="0.2">
      <c r="A51" s="65" t="s">
        <v>145</v>
      </c>
      <c r="B51" s="66"/>
      <c r="C51" s="66"/>
      <c r="D51" s="66"/>
      <c r="E51" s="66"/>
      <c r="F51" s="66"/>
      <c r="G51" s="66"/>
      <c r="H51" s="66"/>
      <c r="I51" s="66"/>
      <c r="J51" s="66"/>
    </row>
    <row r="52" spans="1:10" ht="50.25" customHeight="1" x14ac:dyDescent="0.25">
      <c r="B52" s="43" t="s">
        <v>158</v>
      </c>
      <c r="J52" s="67" t="s">
        <v>6</v>
      </c>
    </row>
    <row r="53" spans="1:10" x14ac:dyDescent="0.25">
      <c r="D53" s="43" t="s">
        <v>161</v>
      </c>
    </row>
  </sheetData>
  <mergeCells count="16">
    <mergeCell ref="I1:J1"/>
    <mergeCell ref="D24:E24"/>
    <mergeCell ref="I24:J24"/>
    <mergeCell ref="F24:H24"/>
    <mergeCell ref="A4:J4"/>
    <mergeCell ref="A5:J5"/>
    <mergeCell ref="D7:E7"/>
    <mergeCell ref="D8:E8"/>
    <mergeCell ref="G7:H7"/>
    <mergeCell ref="G8:H8"/>
    <mergeCell ref="I7:J7"/>
    <mergeCell ref="I8:J8"/>
    <mergeCell ref="D44:E44"/>
    <mergeCell ref="G44:H44"/>
    <mergeCell ref="I44:J44"/>
    <mergeCell ref="D25:J25"/>
  </mergeCells>
  <phoneticPr fontId="20" type="noConversion"/>
  <pageMargins left="0.78740157480314965" right="0.70866141732283472" top="0.78740157480314965" bottom="0.39370078740157483" header="0.19685039370078741" footer="0.19685039370078741"/>
  <pageSetup paperSize="9" scale="78" fitToHeight="10" orientation="landscape" r:id="rId1"/>
  <headerFooter alignWithMargins="0"/>
  <rowBreaks count="2" manualBreakCount="2">
    <brk id="16" max="9" man="1"/>
    <brk id="26"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zoomScaleNormal="100" zoomScaleSheetLayoutView="100" workbookViewId="0">
      <pane xSplit="3" ySplit="9" topLeftCell="D49" activePane="bottomRight" state="frozen"/>
      <selection activeCell="B3" sqref="B3"/>
      <selection pane="topRight" activeCell="B3" sqref="B3"/>
      <selection pane="bottomLeft" activeCell="B3" sqref="B3"/>
      <selection pane="bottomRight" activeCell="B3" sqref="B3"/>
    </sheetView>
  </sheetViews>
  <sheetFormatPr defaultRowHeight="15.75" outlineLevelRow="1" x14ac:dyDescent="0.25"/>
  <cols>
    <col min="1" max="1" width="7.7109375" style="4" customWidth="1"/>
    <col min="2" max="2" width="45" style="4" customWidth="1"/>
    <col min="3" max="3" width="10.7109375" style="4" customWidth="1"/>
    <col min="4" max="5" width="9.7109375" style="4" customWidth="1"/>
    <col min="6" max="6" width="13.7109375" style="4" customWidth="1"/>
    <col min="7" max="8" width="9.7109375" style="4" customWidth="1"/>
    <col min="9" max="9" width="13.5703125" style="4" customWidth="1"/>
    <col min="10" max="11" width="9.7109375" style="4" customWidth="1"/>
    <col min="12" max="16384" width="9.140625" style="4"/>
  </cols>
  <sheetData>
    <row r="1" spans="1:11" ht="54" customHeight="1" outlineLevel="1" x14ac:dyDescent="0.25">
      <c r="I1" s="87" t="s">
        <v>8</v>
      </c>
      <c r="J1" s="87"/>
      <c r="K1" s="87"/>
    </row>
    <row r="2" spans="1:11" outlineLevel="1" x14ac:dyDescent="0.25"/>
    <row r="3" spans="1:11" outlineLevel="1" x14ac:dyDescent="0.25"/>
    <row r="4" spans="1:11" outlineLevel="1" x14ac:dyDescent="0.25"/>
    <row r="5" spans="1:11" ht="16.5" outlineLevel="1" x14ac:dyDescent="0.25">
      <c r="A5" s="86" t="s">
        <v>9</v>
      </c>
      <c r="B5" s="86"/>
      <c r="C5" s="86"/>
      <c r="D5" s="86"/>
      <c r="E5" s="86"/>
      <c r="F5" s="86"/>
      <c r="G5" s="86"/>
      <c r="H5" s="86"/>
      <c r="I5" s="86"/>
      <c r="J5" s="86"/>
      <c r="K5" s="86"/>
    </row>
    <row r="6" spans="1:11" outlineLevel="1" x14ac:dyDescent="0.25">
      <c r="A6" s="89" t="s">
        <v>186</v>
      </c>
      <c r="B6" s="89"/>
      <c r="C6" s="89"/>
      <c r="D6" s="89"/>
      <c r="E6" s="89"/>
      <c r="F6" s="89"/>
      <c r="G6" s="89"/>
      <c r="H6" s="89"/>
      <c r="I6" s="89"/>
      <c r="J6" s="89"/>
      <c r="K6" s="89"/>
    </row>
    <row r="7" spans="1:11" outlineLevel="1" x14ac:dyDescent="0.25"/>
    <row r="8" spans="1:11" s="6" customFormat="1" ht="60.75" customHeight="1" x14ac:dyDescent="0.25">
      <c r="A8" s="88" t="s">
        <v>10</v>
      </c>
      <c r="B8" s="88" t="s">
        <v>11</v>
      </c>
      <c r="C8" s="88" t="s">
        <v>12</v>
      </c>
      <c r="D8" s="88" t="s">
        <v>13</v>
      </c>
      <c r="E8" s="88"/>
      <c r="F8" s="88"/>
      <c r="G8" s="88" t="s">
        <v>14</v>
      </c>
      <c r="H8" s="88"/>
      <c r="I8" s="88"/>
      <c r="J8" s="88" t="s">
        <v>15</v>
      </c>
      <c r="K8" s="88"/>
    </row>
    <row r="9" spans="1:11" s="7" customFormat="1" ht="30" customHeight="1" x14ac:dyDescent="0.25">
      <c r="A9" s="88"/>
      <c r="B9" s="88"/>
      <c r="C9" s="88"/>
      <c r="D9" s="5" t="s">
        <v>16</v>
      </c>
      <c r="E9" s="5" t="s">
        <v>17</v>
      </c>
      <c r="F9" s="5" t="s">
        <v>175</v>
      </c>
      <c r="G9" s="5" t="s">
        <v>16</v>
      </c>
      <c r="H9" s="5" t="s">
        <v>17</v>
      </c>
      <c r="I9" s="5" t="s">
        <v>175</v>
      </c>
      <c r="J9" s="5" t="s">
        <v>16</v>
      </c>
      <c r="K9" s="5" t="s">
        <v>17</v>
      </c>
    </row>
    <row r="10" spans="1:11" s="7" customFormat="1" ht="30" customHeight="1" x14ac:dyDescent="0.25">
      <c r="A10" s="5"/>
      <c r="B10" s="5"/>
      <c r="C10" s="5"/>
      <c r="D10" s="90" t="s">
        <v>159</v>
      </c>
      <c r="E10" s="92"/>
      <c r="F10" s="91"/>
      <c r="G10" s="90" t="s">
        <v>170</v>
      </c>
      <c r="H10" s="92"/>
      <c r="I10" s="91"/>
      <c r="J10" s="90" t="s">
        <v>185</v>
      </c>
      <c r="K10" s="91"/>
    </row>
    <row r="11" spans="1:11" s="7" customFormat="1" ht="39" customHeight="1" x14ac:dyDescent="0.25">
      <c r="A11" s="15" t="s">
        <v>18</v>
      </c>
      <c r="B11" s="16" t="s">
        <v>19</v>
      </c>
      <c r="C11" s="15"/>
      <c r="D11" s="17"/>
      <c r="E11" s="17"/>
      <c r="F11" s="17"/>
      <c r="G11" s="17"/>
      <c r="H11" s="17"/>
      <c r="I11" s="17"/>
      <c r="J11" s="17"/>
      <c r="K11" s="17"/>
    </row>
    <row r="12" spans="1:11" s="7" customFormat="1" ht="39" customHeight="1" x14ac:dyDescent="0.25">
      <c r="A12" s="15" t="s">
        <v>20</v>
      </c>
      <c r="B12" s="16" t="s">
        <v>21</v>
      </c>
      <c r="C12" s="15"/>
      <c r="D12" s="17"/>
      <c r="E12" s="17"/>
      <c r="F12" s="17"/>
      <c r="G12" s="17"/>
      <c r="H12" s="17"/>
      <c r="I12" s="17"/>
      <c r="J12" s="17"/>
      <c r="K12" s="17"/>
    </row>
    <row r="13" spans="1:11" s="7" customFormat="1" ht="173.25" hidden="1" customHeight="1" outlineLevel="1" x14ac:dyDescent="0.25">
      <c r="A13" s="15"/>
      <c r="B13" s="16" t="s">
        <v>78</v>
      </c>
      <c r="C13" s="15" t="s">
        <v>22</v>
      </c>
      <c r="D13" s="17"/>
      <c r="E13" s="17"/>
      <c r="F13" s="17"/>
      <c r="G13" s="17"/>
      <c r="H13" s="17"/>
      <c r="I13" s="17"/>
      <c r="J13" s="17"/>
      <c r="K13" s="17"/>
    </row>
    <row r="14" spans="1:11" s="7" customFormat="1" ht="169.5" hidden="1" customHeight="1" outlineLevel="1" x14ac:dyDescent="0.25">
      <c r="A14" s="15"/>
      <c r="B14" s="16" t="s">
        <v>79</v>
      </c>
      <c r="C14" s="15" t="s">
        <v>23</v>
      </c>
      <c r="D14" s="17"/>
      <c r="E14" s="17"/>
      <c r="F14" s="17"/>
      <c r="G14" s="17"/>
      <c r="H14" s="17"/>
      <c r="I14" s="17"/>
      <c r="J14" s="17"/>
      <c r="K14" s="17"/>
    </row>
    <row r="15" spans="1:11" s="7" customFormat="1" ht="39" customHeight="1" collapsed="1" x14ac:dyDescent="0.25">
      <c r="A15" s="15" t="s">
        <v>24</v>
      </c>
      <c r="B15" s="18" t="s">
        <v>25</v>
      </c>
      <c r="C15" s="15"/>
      <c r="D15" s="17"/>
      <c r="E15" s="17"/>
      <c r="F15" s="17"/>
      <c r="G15" s="17"/>
      <c r="H15" s="17"/>
      <c r="I15" s="17"/>
      <c r="J15" s="17"/>
      <c r="K15" s="17"/>
    </row>
    <row r="16" spans="1:11" s="7" customFormat="1" ht="26.1" customHeight="1" x14ac:dyDescent="0.25">
      <c r="A16" s="15"/>
      <c r="B16" s="16" t="s">
        <v>26</v>
      </c>
      <c r="C16" s="15"/>
      <c r="D16" s="17"/>
      <c r="E16" s="17"/>
      <c r="F16" s="17"/>
      <c r="G16" s="17"/>
      <c r="H16" s="17"/>
      <c r="I16" s="17"/>
      <c r="J16" s="17"/>
      <c r="K16" s="17"/>
    </row>
    <row r="17" spans="1:11" s="7" customFormat="1" ht="35.1" customHeight="1" x14ac:dyDescent="0.25">
      <c r="A17" s="15"/>
      <c r="B17" s="31" t="s">
        <v>27</v>
      </c>
      <c r="C17" s="5" t="s">
        <v>171</v>
      </c>
      <c r="D17" s="34">
        <v>470.20299999999997</v>
      </c>
      <c r="E17" s="34">
        <v>531.39300000000003</v>
      </c>
      <c r="F17" s="34">
        <v>531.39300000000003</v>
      </c>
      <c r="G17" s="34"/>
      <c r="H17" s="34"/>
      <c r="I17" s="37">
        <f>ROUND(F17*'Раздел2 прил2'!$K$28,1)</f>
        <v>589.79999999999995</v>
      </c>
      <c r="J17" s="41">
        <f>ROUND(K17/1.047,1)</f>
        <v>980.8</v>
      </c>
      <c r="K17" s="41">
        <f>ROUND(I17*1.095*'Раздел2 прил2'!$L$28,1)</f>
        <v>1026.9000000000001</v>
      </c>
    </row>
    <row r="18" spans="1:11" s="7" customFormat="1" ht="38.25" customHeight="1" x14ac:dyDescent="0.25">
      <c r="A18" s="15"/>
      <c r="B18" s="31" t="s">
        <v>7</v>
      </c>
      <c r="C18" s="5" t="s">
        <v>172</v>
      </c>
      <c r="D18" s="34">
        <v>0.13300000000000001</v>
      </c>
      <c r="E18" s="34">
        <v>0.14899999999999999</v>
      </c>
      <c r="F18" s="34">
        <v>0.122</v>
      </c>
      <c r="G18" s="34"/>
      <c r="H18" s="34"/>
      <c r="I18" s="40">
        <f>ROUND(F18*'Раздел2 прил2'!$K$28,3)</f>
        <v>0.13500000000000001</v>
      </c>
      <c r="J18" s="42">
        <f>ROUND(K18/1.047,3)</f>
        <v>0.224</v>
      </c>
      <c r="K18" s="42">
        <f>ROUND(I18*1.095*'Раздел2 прил2'!$L$28,3)</f>
        <v>0.23499999999999999</v>
      </c>
    </row>
    <row r="19" spans="1:11" s="7" customFormat="1" ht="30" customHeight="1" x14ac:dyDescent="0.25">
      <c r="A19" s="15"/>
      <c r="B19" s="31" t="s">
        <v>28</v>
      </c>
      <c r="C19" s="5" t="s">
        <v>173</v>
      </c>
      <c r="D19" s="34">
        <v>0.80600000000000005</v>
      </c>
      <c r="E19" s="34">
        <v>0.84899999999999998</v>
      </c>
      <c r="F19" s="34">
        <v>0.82199999999999995</v>
      </c>
      <c r="G19" s="34"/>
      <c r="H19" s="34"/>
      <c r="I19" s="40">
        <f>ROUND(F19*'Раздел2 прил2'!$K$28,3)</f>
        <v>0.91200000000000003</v>
      </c>
      <c r="J19" s="42">
        <f>ROUND(K19/1.047,3)</f>
        <v>1.5169999999999999</v>
      </c>
      <c r="K19" s="42">
        <f>ROUND(I19*1.095*'Раздел2 прил2'!$L$28,3)</f>
        <v>1.5880000000000001</v>
      </c>
    </row>
    <row r="20" spans="1:11" s="7" customFormat="1" ht="65.099999999999994" customHeight="1" x14ac:dyDescent="0.25">
      <c r="A20" s="15"/>
      <c r="B20" s="31"/>
      <c r="C20" s="5"/>
      <c r="D20" s="93" t="s">
        <v>179</v>
      </c>
      <c r="E20" s="94"/>
      <c r="F20" s="30" t="s">
        <v>176</v>
      </c>
      <c r="G20" s="93"/>
      <c r="H20" s="94"/>
      <c r="I20" s="30"/>
      <c r="J20" s="32"/>
      <c r="K20" s="32"/>
    </row>
    <row r="21" spans="1:11" s="7" customFormat="1" ht="40.5" customHeight="1" x14ac:dyDescent="0.25">
      <c r="A21" s="15" t="s">
        <v>29</v>
      </c>
      <c r="B21" s="16" t="s">
        <v>30</v>
      </c>
      <c r="C21" s="15" t="s">
        <v>174</v>
      </c>
      <c r="D21" s="17"/>
      <c r="E21" s="17"/>
      <c r="F21" s="17"/>
      <c r="G21" s="17"/>
      <c r="H21" s="17"/>
      <c r="I21" s="17"/>
      <c r="J21" s="29"/>
      <c r="K21" s="29"/>
    </row>
    <row r="22" spans="1:11" s="7" customFormat="1" ht="26.1" customHeight="1" x14ac:dyDescent="0.25">
      <c r="A22" s="15" t="s">
        <v>31</v>
      </c>
      <c r="B22" s="16" t="s">
        <v>32</v>
      </c>
      <c r="C22" s="15"/>
      <c r="D22" s="17"/>
      <c r="E22" s="17"/>
      <c r="F22" s="17"/>
      <c r="G22" s="17"/>
      <c r="H22" s="17"/>
      <c r="I22" s="17"/>
      <c r="J22" s="29"/>
      <c r="K22" s="29"/>
    </row>
    <row r="23" spans="1:11" s="7" customFormat="1" ht="54" customHeight="1" x14ac:dyDescent="0.25">
      <c r="A23" s="15" t="s">
        <v>33</v>
      </c>
      <c r="B23" s="16" t="s">
        <v>34</v>
      </c>
      <c r="C23" s="15" t="s">
        <v>174</v>
      </c>
      <c r="D23" s="17"/>
      <c r="E23" s="17"/>
      <c r="F23" s="17"/>
      <c r="G23" s="17"/>
      <c r="H23" s="17"/>
      <c r="I23" s="17"/>
      <c r="J23" s="29"/>
      <c r="K23" s="29"/>
    </row>
    <row r="24" spans="1:11" s="7" customFormat="1" ht="66.75" customHeight="1" x14ac:dyDescent="0.25">
      <c r="A24" s="15" t="s">
        <v>35</v>
      </c>
      <c r="B24" s="31" t="s">
        <v>36</v>
      </c>
      <c r="C24" s="5" t="s">
        <v>173</v>
      </c>
      <c r="D24" s="32">
        <v>0.16300000000000001</v>
      </c>
      <c r="E24" s="32">
        <v>0.29599999999999999</v>
      </c>
      <c r="F24" s="33">
        <v>0.10299999999999999</v>
      </c>
      <c r="G24" s="32"/>
      <c r="H24" s="32"/>
      <c r="I24" s="37">
        <f>ROUND(F24*1.054,3)</f>
        <v>0.109</v>
      </c>
      <c r="J24" s="32">
        <f>I24</f>
        <v>0.109</v>
      </c>
      <c r="K24" s="33">
        <f>ROUND(J24*1.054*1.047,3)</f>
        <v>0.12</v>
      </c>
    </row>
    <row r="25" spans="1:11" s="7" customFormat="1" ht="66.75" customHeight="1" x14ac:dyDescent="0.25">
      <c r="A25" s="15"/>
      <c r="B25" s="16"/>
      <c r="C25" s="15"/>
      <c r="D25" s="93" t="s">
        <v>178</v>
      </c>
      <c r="E25" s="94"/>
      <c r="F25" s="30" t="s">
        <v>177</v>
      </c>
      <c r="G25" s="93"/>
      <c r="H25" s="94"/>
      <c r="I25" s="30"/>
      <c r="J25" s="29"/>
      <c r="K25" s="29"/>
    </row>
    <row r="26" spans="1:11" s="7" customFormat="1" ht="27" customHeight="1" x14ac:dyDescent="0.25">
      <c r="A26" s="15" t="s">
        <v>37</v>
      </c>
      <c r="B26" s="16" t="s">
        <v>38</v>
      </c>
      <c r="C26" s="15" t="s">
        <v>39</v>
      </c>
      <c r="D26" s="17"/>
      <c r="E26" s="17"/>
      <c r="F26" s="17"/>
      <c r="G26" s="17"/>
      <c r="H26" s="17"/>
      <c r="I26" s="17"/>
      <c r="J26" s="17"/>
      <c r="K26" s="17"/>
    </row>
    <row r="27" spans="1:11" s="7" customFormat="1" ht="27" customHeight="1" x14ac:dyDescent="0.25">
      <c r="A27" s="15"/>
      <c r="B27" s="16" t="s">
        <v>40</v>
      </c>
      <c r="C27" s="15" t="s">
        <v>39</v>
      </c>
      <c r="D27" s="17"/>
      <c r="E27" s="17"/>
      <c r="F27" s="17"/>
      <c r="G27" s="17"/>
      <c r="H27" s="17"/>
      <c r="I27" s="17"/>
      <c r="J27" s="17"/>
      <c r="K27" s="17"/>
    </row>
    <row r="28" spans="1:11" s="7" customFormat="1" ht="27" customHeight="1" x14ac:dyDescent="0.25">
      <c r="A28" s="15"/>
      <c r="B28" s="16" t="s">
        <v>41</v>
      </c>
      <c r="C28" s="15" t="s">
        <v>39</v>
      </c>
      <c r="D28" s="17"/>
      <c r="E28" s="17"/>
      <c r="F28" s="17"/>
      <c r="G28" s="17"/>
      <c r="H28" s="17"/>
      <c r="I28" s="17"/>
      <c r="J28" s="17"/>
      <c r="K28" s="17"/>
    </row>
    <row r="29" spans="1:11" s="7" customFormat="1" ht="27" customHeight="1" x14ac:dyDescent="0.25">
      <c r="A29" s="15"/>
      <c r="B29" s="16" t="s">
        <v>42</v>
      </c>
      <c r="C29" s="15" t="s">
        <v>39</v>
      </c>
      <c r="D29" s="17"/>
      <c r="E29" s="17"/>
      <c r="F29" s="17"/>
      <c r="G29" s="17"/>
      <c r="H29" s="17"/>
      <c r="I29" s="17"/>
      <c r="J29" s="17"/>
      <c r="K29" s="17"/>
    </row>
    <row r="30" spans="1:11" s="7" customFormat="1" ht="27" customHeight="1" x14ac:dyDescent="0.25">
      <c r="A30" s="15"/>
      <c r="B30" s="16" t="s">
        <v>43</v>
      </c>
      <c r="C30" s="15" t="s">
        <v>39</v>
      </c>
      <c r="D30" s="17"/>
      <c r="E30" s="17"/>
      <c r="F30" s="17"/>
      <c r="G30" s="17"/>
      <c r="H30" s="17"/>
      <c r="I30" s="17"/>
      <c r="J30" s="17"/>
      <c r="K30" s="17"/>
    </row>
    <row r="31" spans="1:11" s="7" customFormat="1" ht="27" hidden="1" customHeight="1" outlineLevel="1" x14ac:dyDescent="0.25">
      <c r="A31" s="15" t="s">
        <v>44</v>
      </c>
      <c r="B31" s="16" t="s">
        <v>45</v>
      </c>
      <c r="C31" s="15" t="s">
        <v>39</v>
      </c>
      <c r="D31" s="17"/>
      <c r="E31" s="17"/>
      <c r="F31" s="17"/>
      <c r="G31" s="17"/>
      <c r="H31" s="17"/>
      <c r="I31" s="17"/>
      <c r="J31" s="17"/>
      <c r="K31" s="17"/>
    </row>
    <row r="32" spans="1:11" s="7" customFormat="1" ht="27" hidden="1" customHeight="1" outlineLevel="1" x14ac:dyDescent="0.25">
      <c r="A32" s="15" t="s">
        <v>46</v>
      </c>
      <c r="B32" s="16" t="s">
        <v>47</v>
      </c>
      <c r="C32" s="15" t="s">
        <v>48</v>
      </c>
      <c r="D32" s="17"/>
      <c r="E32" s="17"/>
      <c r="F32" s="17"/>
      <c r="G32" s="17"/>
      <c r="H32" s="17"/>
      <c r="I32" s="17"/>
      <c r="J32" s="17"/>
      <c r="K32" s="17"/>
    </row>
    <row r="33" spans="1:11" s="7" customFormat="1" ht="27" hidden="1" customHeight="1" outlineLevel="1" x14ac:dyDescent="0.25">
      <c r="A33" s="15"/>
      <c r="B33" s="16" t="s">
        <v>49</v>
      </c>
      <c r="C33" s="15" t="s">
        <v>48</v>
      </c>
      <c r="D33" s="17"/>
      <c r="E33" s="17"/>
      <c r="F33" s="17"/>
      <c r="G33" s="17"/>
      <c r="H33" s="17"/>
      <c r="I33" s="17"/>
      <c r="J33" s="17"/>
      <c r="K33" s="17"/>
    </row>
    <row r="34" spans="1:11" s="7" customFormat="1" ht="27" hidden="1" customHeight="1" outlineLevel="1" x14ac:dyDescent="0.25">
      <c r="A34" s="15" t="s">
        <v>50</v>
      </c>
      <c r="B34" s="16" t="s">
        <v>51</v>
      </c>
      <c r="C34" s="15" t="s">
        <v>22</v>
      </c>
      <c r="D34" s="17"/>
      <c r="E34" s="17"/>
      <c r="F34" s="17"/>
      <c r="G34" s="17"/>
      <c r="H34" s="17"/>
      <c r="I34" s="17"/>
      <c r="J34" s="17"/>
      <c r="K34" s="17"/>
    </row>
    <row r="35" spans="1:11" s="7" customFormat="1" ht="40.5" hidden="1" customHeight="1" outlineLevel="1" x14ac:dyDescent="0.25">
      <c r="A35" s="15" t="s">
        <v>52</v>
      </c>
      <c r="B35" s="16" t="s">
        <v>53</v>
      </c>
      <c r="C35" s="15" t="s">
        <v>54</v>
      </c>
      <c r="D35" s="17"/>
      <c r="E35" s="17"/>
      <c r="F35" s="17"/>
      <c r="G35" s="17"/>
      <c r="H35" s="17"/>
      <c r="I35" s="17"/>
      <c r="J35" s="17"/>
      <c r="K35" s="17"/>
    </row>
    <row r="36" spans="1:11" s="7" customFormat="1" ht="27" hidden="1" customHeight="1" outlineLevel="1" x14ac:dyDescent="0.25">
      <c r="A36" s="15" t="s">
        <v>55</v>
      </c>
      <c r="B36" s="16" t="s">
        <v>56</v>
      </c>
      <c r="C36" s="15" t="s">
        <v>54</v>
      </c>
      <c r="D36" s="17"/>
      <c r="E36" s="17"/>
      <c r="F36" s="17"/>
      <c r="G36" s="17"/>
      <c r="H36" s="17"/>
      <c r="I36" s="17"/>
      <c r="J36" s="17"/>
      <c r="K36" s="17"/>
    </row>
    <row r="37" spans="1:11" s="7" customFormat="1" ht="27" hidden="1" customHeight="1" outlineLevel="1" x14ac:dyDescent="0.25">
      <c r="A37" s="15" t="s">
        <v>57</v>
      </c>
      <c r="B37" s="16" t="s">
        <v>58</v>
      </c>
      <c r="C37" s="15" t="s">
        <v>54</v>
      </c>
      <c r="D37" s="17"/>
      <c r="E37" s="17"/>
      <c r="F37" s="17"/>
      <c r="G37" s="17"/>
      <c r="H37" s="17"/>
      <c r="I37" s="17"/>
      <c r="J37" s="17"/>
      <c r="K37" s="17"/>
    </row>
    <row r="38" spans="1:11" s="7" customFormat="1" ht="27" hidden="1" customHeight="1" outlineLevel="1" x14ac:dyDescent="0.25">
      <c r="A38" s="15"/>
      <c r="B38" s="16" t="s">
        <v>73</v>
      </c>
      <c r="C38" s="15" t="s">
        <v>54</v>
      </c>
      <c r="D38" s="17"/>
      <c r="E38" s="17"/>
      <c r="F38" s="17"/>
      <c r="G38" s="17"/>
      <c r="H38" s="17"/>
      <c r="I38" s="17"/>
      <c r="J38" s="17"/>
      <c r="K38" s="17"/>
    </row>
    <row r="39" spans="1:11" s="7" customFormat="1" ht="27" hidden="1" customHeight="1" outlineLevel="1" x14ac:dyDescent="0.25">
      <c r="A39" s="15"/>
      <c r="B39" s="16" t="s">
        <v>74</v>
      </c>
      <c r="C39" s="15" t="s">
        <v>54</v>
      </c>
      <c r="D39" s="17"/>
      <c r="E39" s="17"/>
      <c r="F39" s="17"/>
      <c r="G39" s="17"/>
      <c r="H39" s="17"/>
      <c r="I39" s="17"/>
      <c r="J39" s="17"/>
      <c r="K39" s="17"/>
    </row>
    <row r="40" spans="1:11" s="7" customFormat="1" ht="27" hidden="1" customHeight="1" outlineLevel="1" x14ac:dyDescent="0.25">
      <c r="A40" s="15"/>
      <c r="B40" s="16" t="s">
        <v>75</v>
      </c>
      <c r="C40" s="15" t="s">
        <v>54</v>
      </c>
      <c r="D40" s="17"/>
      <c r="E40" s="17"/>
      <c r="F40" s="17"/>
      <c r="G40" s="17"/>
      <c r="H40" s="17"/>
      <c r="I40" s="17"/>
      <c r="J40" s="17"/>
      <c r="K40" s="17"/>
    </row>
    <row r="41" spans="1:11" s="7" customFormat="1" ht="27" hidden="1" customHeight="1" outlineLevel="1" x14ac:dyDescent="0.25">
      <c r="A41" s="15"/>
      <c r="B41" s="16" t="s">
        <v>76</v>
      </c>
      <c r="C41" s="15" t="s">
        <v>54</v>
      </c>
      <c r="D41" s="17"/>
      <c r="E41" s="17"/>
      <c r="F41" s="17"/>
      <c r="G41" s="17"/>
      <c r="H41" s="17"/>
      <c r="I41" s="17"/>
      <c r="J41" s="17"/>
      <c r="K41" s="17"/>
    </row>
    <row r="42" spans="1:11" s="7" customFormat="1" ht="27" hidden="1" customHeight="1" outlineLevel="1" x14ac:dyDescent="0.25">
      <c r="A42" s="15" t="s">
        <v>59</v>
      </c>
      <c r="B42" s="16" t="s">
        <v>60</v>
      </c>
      <c r="C42" s="15" t="s">
        <v>54</v>
      </c>
      <c r="D42" s="17"/>
      <c r="E42" s="17"/>
      <c r="F42" s="17"/>
      <c r="G42" s="17"/>
      <c r="H42" s="17"/>
      <c r="I42" s="17"/>
      <c r="J42" s="17"/>
      <c r="K42" s="17"/>
    </row>
    <row r="43" spans="1:11" s="7" customFormat="1" ht="27" hidden="1" customHeight="1" outlineLevel="1" x14ac:dyDescent="0.25">
      <c r="A43" s="15" t="s">
        <v>61</v>
      </c>
      <c r="B43" s="16" t="s">
        <v>62</v>
      </c>
      <c r="C43" s="15"/>
      <c r="D43" s="17"/>
      <c r="E43" s="17"/>
      <c r="F43" s="17"/>
      <c r="G43" s="17"/>
      <c r="H43" s="17"/>
      <c r="I43" s="17"/>
      <c r="J43" s="17"/>
      <c r="K43" s="17"/>
    </row>
    <row r="44" spans="1:11" s="7" customFormat="1" ht="27" hidden="1" customHeight="1" outlineLevel="1" x14ac:dyDescent="0.25">
      <c r="A44" s="15" t="s">
        <v>63</v>
      </c>
      <c r="B44" s="16" t="s">
        <v>64</v>
      </c>
      <c r="C44" s="15" t="s">
        <v>65</v>
      </c>
      <c r="D44" s="17"/>
      <c r="E44" s="17"/>
      <c r="F44" s="17"/>
      <c r="G44" s="17"/>
      <c r="H44" s="17"/>
      <c r="I44" s="17"/>
      <c r="J44" s="17"/>
      <c r="K44" s="17"/>
    </row>
    <row r="45" spans="1:11" s="7" customFormat="1" ht="27" hidden="1" customHeight="1" outlineLevel="1" x14ac:dyDescent="0.25">
      <c r="A45" s="15" t="s">
        <v>66</v>
      </c>
      <c r="B45" s="16" t="s">
        <v>67</v>
      </c>
      <c r="C45" s="15" t="s">
        <v>54</v>
      </c>
      <c r="D45" s="17"/>
      <c r="E45" s="17"/>
      <c r="F45" s="17"/>
      <c r="G45" s="17"/>
      <c r="H45" s="17"/>
      <c r="I45" s="17"/>
      <c r="J45" s="17"/>
      <c r="K45" s="17"/>
    </row>
    <row r="46" spans="1:11" s="7" customFormat="1" ht="27" hidden="1" customHeight="1" outlineLevel="1" x14ac:dyDescent="0.25">
      <c r="A46" s="15" t="s">
        <v>68</v>
      </c>
      <c r="B46" s="16" t="s">
        <v>69</v>
      </c>
      <c r="C46" s="15" t="s">
        <v>70</v>
      </c>
      <c r="D46" s="17"/>
      <c r="E46" s="17"/>
      <c r="F46" s="17"/>
      <c r="G46" s="17"/>
      <c r="H46" s="17"/>
      <c r="I46" s="17"/>
      <c r="J46" s="17"/>
      <c r="K46" s="17"/>
    </row>
    <row r="47" spans="1:11" s="7" customFormat="1" ht="27" hidden="1" customHeight="1" outlineLevel="1" x14ac:dyDescent="0.25">
      <c r="A47" s="15"/>
      <c r="B47" s="16" t="s">
        <v>71</v>
      </c>
      <c r="C47" s="15" t="s">
        <v>70</v>
      </c>
      <c r="D47" s="17"/>
      <c r="E47" s="17"/>
      <c r="F47" s="17"/>
      <c r="G47" s="17"/>
      <c r="H47" s="17"/>
      <c r="I47" s="17"/>
      <c r="J47" s="17"/>
      <c r="K47" s="17"/>
    </row>
    <row r="48" spans="1:11" s="7" customFormat="1" ht="27" hidden="1" customHeight="1" outlineLevel="1" x14ac:dyDescent="0.25">
      <c r="A48" s="15"/>
      <c r="B48" s="16" t="s">
        <v>72</v>
      </c>
      <c r="C48" s="15" t="s">
        <v>70</v>
      </c>
      <c r="D48" s="17"/>
      <c r="E48" s="17"/>
      <c r="F48" s="17"/>
      <c r="G48" s="17"/>
      <c r="H48" s="17"/>
      <c r="I48" s="17"/>
      <c r="J48" s="17"/>
      <c r="K48" s="17"/>
    </row>
    <row r="49" spans="1:10" s="9" customFormat="1" ht="17.25" customHeight="1" collapsed="1" x14ac:dyDescent="0.2">
      <c r="A49" s="8" t="s">
        <v>77</v>
      </c>
    </row>
    <row r="53" spans="1:10" x14ac:dyDescent="0.25">
      <c r="B53" s="19" t="s">
        <v>158</v>
      </c>
      <c r="C53" s="19"/>
      <c r="D53" s="19"/>
      <c r="E53" s="19"/>
      <c r="F53" s="19"/>
      <c r="G53" s="19"/>
      <c r="H53" s="19"/>
      <c r="I53" s="19"/>
      <c r="J53" s="19" t="s">
        <v>6</v>
      </c>
    </row>
    <row r="54" spans="1:10" x14ac:dyDescent="0.25">
      <c r="C54" s="4" t="s">
        <v>160</v>
      </c>
    </row>
  </sheetData>
  <mergeCells count="16">
    <mergeCell ref="J10:K10"/>
    <mergeCell ref="D10:F10"/>
    <mergeCell ref="G25:H25"/>
    <mergeCell ref="G20:H20"/>
    <mergeCell ref="G10:I10"/>
    <mergeCell ref="D20:E20"/>
    <mergeCell ref="D25:E25"/>
    <mergeCell ref="A5:K5"/>
    <mergeCell ref="I1:K1"/>
    <mergeCell ref="A8:A9"/>
    <mergeCell ref="B8:B9"/>
    <mergeCell ref="C8:C9"/>
    <mergeCell ref="D8:F8"/>
    <mergeCell ref="A6:K6"/>
    <mergeCell ref="G8:I8"/>
    <mergeCell ref="J8:K8"/>
  </mergeCells>
  <phoneticPr fontId="20" type="noConversion"/>
  <printOptions horizontalCentered="1"/>
  <pageMargins left="0.19685039370078741" right="0.19685039370078741" top="0.78740157480314965" bottom="0.39370078740157483" header="0.19685039370078741" footer="0.19685039370078741"/>
  <pageSetup paperSize="9" scale="96"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Прил1</vt:lpstr>
      <vt:lpstr>Раздел2 прил2</vt:lpstr>
      <vt:lpstr>Раздел3 прил5</vt:lpstr>
      <vt:lpstr>'Раздел2 прил2'!TABLE</vt:lpstr>
      <vt:lpstr>'Раздел3 прил5'!TABLE</vt:lpstr>
      <vt:lpstr>'Раздел2 прил2'!Заголовки_для_печати</vt:lpstr>
      <vt:lpstr>'Раздел3 прил5'!Заголовки_для_печати</vt:lpstr>
      <vt:lpstr>Прил1!Область_печати</vt:lpstr>
      <vt:lpstr>'Раздел2 прил2'!Область_печати</vt:lpstr>
      <vt:lpstr>'Раздел3 прил5'!Область_печати</vt:lpstr>
    </vt:vector>
  </TitlesOfParts>
  <Company>komiaviatrans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Огирчук С.А.</dc:creator>
  <cp:lastModifiedBy>Alex</cp:lastModifiedBy>
  <cp:lastPrinted>2017-07-13T11:09:45Z</cp:lastPrinted>
  <dcterms:created xsi:type="dcterms:W3CDTF">2014-03-06T08:54:46Z</dcterms:created>
  <dcterms:modified xsi:type="dcterms:W3CDTF">2017-12-22T09:42:25Z</dcterms:modified>
</cp:coreProperties>
</file>